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'FattureTempi'!$A$1:$AI$82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<sst xmlns="http://schemas.openxmlformats.org/spreadsheetml/2006/main" count="504" uniqueCount="217">
  <si>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</si>
  <si>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</si>
  <si>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</si>
  <si>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</si>
  <si>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</si>
  <si>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</si>
  <si>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</si>
  <si>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</si>
  <si>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</si>
  <si>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</si>
  <si>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</si>
  <si>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</si>
  <si>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</si>
  <si>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</si>
  <si>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</si>
  <si>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</si>
  <si>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</si>
  <si>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</si>
  <si>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</si>
  <si>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</si>
  <si>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</si>
  <si>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</si>
  <si>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</si>
  <si>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</si>
  <si>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</si>
  <si>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</si>
  <si>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</si>
  <si>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</si>
  <si>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</si>
  <si>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</si>
  <si>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</si>
  <si>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</si>
  <si>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</si>
  <si>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</si>
  <si>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</si>
  <si>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</si>
  <si>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</si>
  <si>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</si>
  <si>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</si>
  <si>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</si>
  <si>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</si>
  <si>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</si>
  <si>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</si>
  <si>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</si>
  <si>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</si>
  <si>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</si>
  <si>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</si>
  <si>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</si>
  <si>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</si>
  <si>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</si>
  <si>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</si>
  <si>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</si>
  <si>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</si>
  <si>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</si>
  <si>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</si>
  <si>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</si>
  <si>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</si>
  <si>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</si>
  <si>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</si>
  <si>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</si>
  <si>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</si>
  <si>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</si>
  <si>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</si>
  <si>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</si>
  <si>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</si>
  <si>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</si>
  <si>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</si>
  <si>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</si>
  <si>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</si>
  <si>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</si>
  <si>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</si>
  <si>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</si>
  <si>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</si>
  <si>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</si>
  <si>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</si>
  <si>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</si>
  <si>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</si>
  <si>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</si>
  <si>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</si>
  <si>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</si>
  <si>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</si>
  <si>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</si>
  <si>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</si>
  <si>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</si>
  <si>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</si>
  <si>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</si>
  <si>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</si>
  <si>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</si>
  <si>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</si>
  <si>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</si>
  <si>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</si>
  <si>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</si>
  <si>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</si>
  <si>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</si>
  <si>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</si>
  <si>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</si>
  <si>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</si>
  <si>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</si>
  <si>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</si>
  <si>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</si>
  <si>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</si>
  <si>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</si>
  <si>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</si>
  <si>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</si>
  <si>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</si>
  <si>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</si>
  <si>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</si>
  <si>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</si>
  <si>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</si>
  <si>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</si>
  <si>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</si>
  <si>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</si>
  <si>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Unione Montana dei Due Laghi</t>
  </si>
  <si>
    <t>Tempestività dei Pagamenti - Elenco Fatture Pagate - Periodo 01/04/2022 - 30/06/2022</t>
  </si>
  <si>
    <t>30/03/2022</t>
  </si>
  <si>
    <t>3/PA</t>
  </si>
  <si>
    <t>15/03/2022</t>
  </si>
  <si>
    <t>FT. SPESA  PER INTERVENTO DI SOSTITUZIONE BATTERIA E REVISIONE  AUTOMEZZO JEEP  FB582YH, DI PROPRIETA' DELL'UNIONE MONTANA (CIG Z3B368B363 ).</t>
  </si>
  <si>
    <t>SI</t>
  </si>
  <si>
    <t>Z3B368B363</t>
  </si>
  <si>
    <t>MOTTA TERSILLO</t>
  </si>
  <si>
    <t>01462350032</t>
  </si>
  <si>
    <t>MTTTSL50E02L651V</t>
  </si>
  <si>
    <t>AREA UFFICIO TECNICO DI PIANO</t>
  </si>
  <si>
    <t/>
  </si>
  <si>
    <t>01/04/2022</t>
  </si>
  <si>
    <t>14/04/2022</t>
  </si>
  <si>
    <t>NO</t>
  </si>
  <si>
    <t>7X00974879</t>
  </si>
  <si>
    <t>10/03/2022</t>
  </si>
  <si>
    <t>FT UTENZE SIM FEBBRAIO 2022</t>
  </si>
  <si>
    <t>14/03/2022</t>
  </si>
  <si>
    <t>TIM SPA</t>
  </si>
  <si>
    <t>00488410010</t>
  </si>
  <si>
    <t>AREA FINANZIARIO CONTABILE</t>
  </si>
  <si>
    <t>12/04/2022</t>
  </si>
  <si>
    <t>13/04/2022</t>
  </si>
  <si>
    <t>21</t>
  </si>
  <si>
    <t>FT. COMPENSO RESIVORE PERIODO 11/03/2021-10/03/2022</t>
  </si>
  <si>
    <t>MASCHIO MARINELLA</t>
  </si>
  <si>
    <t>01158170058</t>
  </si>
  <si>
    <t>MSCMNL64C50A479V</t>
  </si>
  <si>
    <t>30/04/2022</t>
  </si>
  <si>
    <t>27/04/2022</t>
  </si>
  <si>
    <t>G226001507</t>
  </si>
  <si>
    <t>29/03/2022</t>
  </si>
  <si>
    <t>FT ENERGIA ELETTRICA SEDE SOVAZZA FEBBRAIO 2022</t>
  </si>
  <si>
    <t>06/04/2022</t>
  </si>
  <si>
    <t>ENI GAS E LUCE SPA Società Benefit</t>
  </si>
  <si>
    <t>12300020158</t>
  </si>
  <si>
    <t>06/05/2022</t>
  </si>
  <si>
    <t>19/05/2022</t>
  </si>
  <si>
    <t>22/E</t>
  </si>
  <si>
    <t>12/05/2022</t>
  </si>
  <si>
    <t>L.R.14/19 PROGRAMMA ANNUALE PER LA MONTAGNA 2020 - LAVORI SISTEMAZIONE SENTIERISTICA ARMENO NEBBIUNO BROVELLO. FT. SALDO LAVORI</t>
  </si>
  <si>
    <t>Z1334F843A</t>
  </si>
  <si>
    <t>16/05/2022</t>
  </si>
  <si>
    <t>VECCHI DAVIDE</t>
  </si>
  <si>
    <t>VCCDVD84B21A429M</t>
  </si>
  <si>
    <t>27/05/2022</t>
  </si>
  <si>
    <t>15/06/2022</t>
  </si>
  <si>
    <t>09/FE</t>
  </si>
  <si>
    <t>FT.SALDO PROGETTAZIONE, DIREZIONE LAVORI, CONTABILITA'FINALE  E COLLAUDO INTERVENTO L.R. 14-19 PROGRAMMA ANNUALE 2020 SISTEMAZIONE ALLA RETE SENTIERISTICA DEI COMUNI DI ARMENO, NEBBIUNO E BROVELLO CARPUGNINO. (CIG Z8C331A3D9)</t>
  </si>
  <si>
    <t>Z8C331A3D9</t>
  </si>
  <si>
    <t>BACCHETTA DOTT. MATTIA</t>
  </si>
  <si>
    <t>02570000030</t>
  </si>
  <si>
    <t>BCCMTT92D28G062R</t>
  </si>
  <si>
    <t>20/05/2022</t>
  </si>
  <si>
    <t>18/06/2022</t>
  </si>
  <si>
    <t>G226002227</t>
  </si>
  <si>
    <t>18/05/2022</t>
  </si>
  <si>
    <t>FT. ENERGIA ELTTICA SOVAZZA</t>
  </si>
  <si>
    <t>23/05/2022</t>
  </si>
  <si>
    <t>ENI Plenitude SPA Società Benefit</t>
  </si>
  <si>
    <t>22/06/2022</t>
  </si>
  <si>
    <t>2022/3583/2</t>
  </si>
  <si>
    <t>13/05/2022</t>
  </si>
  <si>
    <t>FT. Attività di manutenzione e assistenza sul software Siscom. Periodo: anno 2022 - Acconto 50%</t>
  </si>
  <si>
    <t>SISCOM SPA</t>
  </si>
  <si>
    <t>01778000040</t>
  </si>
  <si>
    <t>24/06/2022</t>
  </si>
  <si>
    <t>21/06/2022</t>
  </si>
  <si>
    <t>2022/3592/2</t>
  </si>
  <si>
    <t>FT. Attività di manutenzione e assistenza sul software Siscom. Periodo: anno 2022 - Software Olimpo</t>
  </si>
  <si>
    <t>7X01808342</t>
  </si>
  <si>
    <t>Fattura UTENZE TELEFONICHE Periodo 3/22 Mar-Apr 2022</t>
  </si>
  <si>
    <t>13/06/2022</t>
  </si>
  <si>
    <t>23/06/2022</t>
  </si>
  <si>
    <t>25/07/2022</t>
  </si>
  <si>
    <t>22PAS0008776</t>
  </si>
  <si>
    <t>30/06/2022</t>
  </si>
  <si>
    <t>FT. ORDINE RINNOVO CASELLA PEC 07/2022-07/2024</t>
  </si>
  <si>
    <t>12/07/2022</t>
  </si>
  <si>
    <t>Aruba S.p.A.</t>
  </si>
  <si>
    <t>01573850516</t>
  </si>
  <si>
    <t>04552920482</t>
  </si>
  <si>
    <t>11/08/2022</t>
  </si>
  <si>
    <t>TOTALI FATTURE:</t>
  </si>
  <si>
    <t>IND. TEMPESTIVITA' FATTURE:</t>
  </si>
  <si>
    <t>Tempestività dei Pagamenti - Elenco Mandati senza Fatture - Periodo 01/04/2022 - 30/06/2022</t>
  </si>
  <si>
    <t>GRUPPO BANCO BPM SPA</t>
  </si>
  <si>
    <t>LIQ.COMPETENZE GESTIONE SERVIZIO TESORERIA 1°TRIM 2022</t>
  </si>
  <si>
    <t>COMUNE DI ARMENO</t>
  </si>
  <si>
    <t>L.R. 13/97 ART. 8 C. 4 FONDI ATO 2019 PROGR.2021 Liq Saldo Scheda ARM.01 Taglio Vegetazione in alveo e manutenzione briglia in Fraz. Bassola</t>
  </si>
  <si>
    <t>L.R. 13/97 ART. 8 C. 4 FONDI ATO 2019 PROGR 2021 LIQ SALDO Scheda ARM.02 Consolidamento versante a monte strada sterrata in Fraz. Sovazza</t>
  </si>
  <si>
    <t>L.R. 13/97 ART. 8 C. 4 FONDI ATO 2019 PROGR 2021 LIQ. ACC.TO 50% Scheda ARM.03 Taglio vegetazione e consolidamento versante Rio Sogna,</t>
  </si>
  <si>
    <t>AGENZIA ENTRATE</t>
  </si>
  <si>
    <t>RIMBORSO SPESE ESECUTIVE MATURATE NEL 2021 ART.17 C.3 Dlgs. 112/1999</t>
  </si>
  <si>
    <t>UNCEM NAZIONALE</t>
  </si>
  <si>
    <t>QUOTA ASSOCIATIVA UNCEM 2022</t>
  </si>
  <si>
    <t>SQUADRA AIB E PROTEZIONE CIVILE NEBBIUNO AREA BASE 932</t>
  </si>
  <si>
    <t>CONTRIBUTO CONVENZIONE PER L'IMPIEGO DI PERSONALE PER ESIGENZE LOCALI DI PROTEZIONE CIVILE E PUBBLICA UTILITA' - ANNO 2020/2021</t>
  </si>
  <si>
    <t>CONTRIBUTO CONVENZIONE PER L'IMPIEGO DI PERSONALE PER ESIGENZE LOCALI DI PROTEZIONE CIVILE E PUBBLICA UTILITA' - ACCONTO ANNO 2021/2022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</si>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</sst>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showGridLines="0" tabSelected="1" zoomScalePageLayoutView="0" workbookViewId="0" topLeftCell="AE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2022</v>
      </c>
      <c r="B8" s="108">
        <v>5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465.14</v>
      </c>
      <c r="H8" s="112">
        <v>83.88</v>
      </c>
      <c r="I8" s="107" t="s">
        <v>118</v>
      </c>
      <c r="J8" s="112">
        <f>IF(I8="SI",G8-H8,G8)</f>
        <v>381.26</v>
      </c>
      <c r="K8" s="299" t="s">
        <v>119</v>
      </c>
      <c r="L8" s="108">
        <v>2022</v>
      </c>
      <c r="M8" s="108">
        <v>166</v>
      </c>
      <c r="N8" s="109" t="s">
        <v>116</v>
      </c>
      <c r="O8" s="111" t="s">
        <v>120</v>
      </c>
      <c r="P8" s="109" t="s">
        <v>121</v>
      </c>
      <c r="Q8" s="109" t="s">
        <v>122</v>
      </c>
      <c r="R8" s="108">
        <v>2</v>
      </c>
      <c r="S8" s="111" t="s">
        <v>123</v>
      </c>
      <c r="T8" s="108">
        <v>1010302</v>
      </c>
      <c r="U8" s="108">
        <v>240</v>
      </c>
      <c r="V8" s="108">
        <v>1</v>
      </c>
      <c r="W8" s="108">
        <v>2</v>
      </c>
      <c r="X8" s="113">
        <v>2022</v>
      </c>
      <c r="Y8" s="113">
        <v>8</v>
      </c>
      <c r="Z8" s="113">
        <v>0</v>
      </c>
      <c r="AA8" s="114" t="s">
        <v>124</v>
      </c>
      <c r="AB8" s="108">
        <v>27</v>
      </c>
      <c r="AC8" s="109" t="s">
        <v>125</v>
      </c>
      <c r="AD8" s="300" t="s">
        <v>126</v>
      </c>
      <c r="AE8" s="300" t="s">
        <v>125</v>
      </c>
      <c r="AF8" s="301">
        <f>AE8-AD8</f>
        <v>-13</v>
      </c>
      <c r="AG8" s="302">
        <f>IF(AI8="SI",0,J8)</f>
        <v>381.26</v>
      </c>
      <c r="AH8" s="303">
        <f>AG8*AF8</f>
        <v>-4956.38</v>
      </c>
      <c r="AI8" s="304" t="s">
        <v>127</v>
      </c>
    </row>
    <row r="9" spans="1:35" ht="15">
      <c r="A9" s="108">
        <v>2022</v>
      </c>
      <c r="B9" s="108">
        <v>7</v>
      </c>
      <c r="C9" s="109" t="s">
        <v>125</v>
      </c>
      <c r="D9" s="297" t="s">
        <v>128</v>
      </c>
      <c r="E9" s="109" t="s">
        <v>129</v>
      </c>
      <c r="F9" s="298" t="s">
        <v>130</v>
      </c>
      <c r="G9" s="112">
        <v>52.47</v>
      </c>
      <c r="H9" s="112">
        <v>0</v>
      </c>
      <c r="I9" s="107" t="s">
        <v>127</v>
      </c>
      <c r="J9" s="112">
        <f>IF(I9="SI",G9-H9,G9)</f>
        <v>52.47</v>
      </c>
      <c r="K9" s="299" t="s">
        <v>124</v>
      </c>
      <c r="L9" s="108">
        <v>2022</v>
      </c>
      <c r="M9" s="108">
        <v>161</v>
      </c>
      <c r="N9" s="109" t="s">
        <v>131</v>
      </c>
      <c r="O9" s="111" t="s">
        <v>132</v>
      </c>
      <c r="P9" s="109" t="s">
        <v>133</v>
      </c>
      <c r="Q9" s="109" t="s">
        <v>124</v>
      </c>
      <c r="R9" s="108">
        <v>1</v>
      </c>
      <c r="S9" s="111" t="s">
        <v>134</v>
      </c>
      <c r="T9" s="108">
        <v>1010203</v>
      </c>
      <c r="U9" s="108">
        <v>140</v>
      </c>
      <c r="V9" s="108">
        <v>4</v>
      </c>
      <c r="W9" s="108">
        <v>4</v>
      </c>
      <c r="X9" s="113">
        <v>2022</v>
      </c>
      <c r="Y9" s="113">
        <v>10</v>
      </c>
      <c r="Z9" s="113">
        <v>0</v>
      </c>
      <c r="AA9" s="114" t="s">
        <v>124</v>
      </c>
      <c r="AB9" s="108">
        <v>30</v>
      </c>
      <c r="AC9" s="109" t="s">
        <v>135</v>
      </c>
      <c r="AD9" s="300" t="s">
        <v>136</v>
      </c>
      <c r="AE9" s="300" t="s">
        <v>136</v>
      </c>
      <c r="AF9" s="301">
        <f>AE9-AD9</f>
        <v>0</v>
      </c>
      <c r="AG9" s="302">
        <f>IF(AI9="SI",0,J9)</f>
        <v>52.47</v>
      </c>
      <c r="AH9" s="303">
        <f>AG9*AF9</f>
        <v>0</v>
      </c>
      <c r="AI9" s="304" t="s">
        <v>127</v>
      </c>
    </row>
    <row r="10" spans="1:35" ht="15">
      <c r="A10" s="108">
        <v>2022</v>
      </c>
      <c r="B10" s="108">
        <v>8</v>
      </c>
      <c r="C10" s="109" t="s">
        <v>135</v>
      </c>
      <c r="D10" s="297" t="s">
        <v>137</v>
      </c>
      <c r="E10" s="109" t="s">
        <v>114</v>
      </c>
      <c r="F10" s="298" t="s">
        <v>138</v>
      </c>
      <c r="G10" s="112">
        <v>2634.92</v>
      </c>
      <c r="H10" s="112">
        <v>572</v>
      </c>
      <c r="I10" s="107" t="s">
        <v>127</v>
      </c>
      <c r="J10" s="112">
        <f>IF(I10="SI",G10-H10,G10)</f>
        <v>2634.92</v>
      </c>
      <c r="K10" s="299" t="s">
        <v>124</v>
      </c>
      <c r="L10" s="108">
        <v>2022</v>
      </c>
      <c r="M10" s="108">
        <v>200</v>
      </c>
      <c r="N10" s="109" t="s">
        <v>125</v>
      </c>
      <c r="O10" s="111" t="s">
        <v>139</v>
      </c>
      <c r="P10" s="109" t="s">
        <v>140</v>
      </c>
      <c r="Q10" s="109" t="s">
        <v>141</v>
      </c>
      <c r="R10" s="108">
        <v>1</v>
      </c>
      <c r="S10" s="111" t="s">
        <v>134</v>
      </c>
      <c r="T10" s="108">
        <v>1010303</v>
      </c>
      <c r="U10" s="108">
        <v>250</v>
      </c>
      <c r="V10" s="108">
        <v>1</v>
      </c>
      <c r="W10" s="108">
        <v>1</v>
      </c>
      <c r="X10" s="113">
        <v>2021</v>
      </c>
      <c r="Y10" s="113">
        <v>164</v>
      </c>
      <c r="Z10" s="113">
        <v>0</v>
      </c>
      <c r="AA10" s="114" t="s">
        <v>124</v>
      </c>
      <c r="AB10" s="108">
        <v>33</v>
      </c>
      <c r="AC10" s="109" t="s">
        <v>136</v>
      </c>
      <c r="AD10" s="300" t="s">
        <v>142</v>
      </c>
      <c r="AE10" s="300" t="s">
        <v>143</v>
      </c>
      <c r="AF10" s="301">
        <f>AE10-AD10</f>
        <v>-3</v>
      </c>
      <c r="AG10" s="302">
        <f>IF(AI10="SI",0,J10)</f>
        <v>2634.92</v>
      </c>
      <c r="AH10" s="303">
        <f>AG10*AF10</f>
        <v>-7904.76</v>
      </c>
      <c r="AI10" s="304" t="s">
        <v>127</v>
      </c>
    </row>
    <row r="11" spans="1:35" ht="15">
      <c r="A11" s="108">
        <v>2022</v>
      </c>
      <c r="B11" s="108">
        <v>8</v>
      </c>
      <c r="C11" s="109" t="s">
        <v>135</v>
      </c>
      <c r="D11" s="297" t="s">
        <v>137</v>
      </c>
      <c r="E11" s="109" t="s">
        <v>114</v>
      </c>
      <c r="F11" s="298" t="s">
        <v>138</v>
      </c>
      <c r="G11" s="112">
        <v>537.08</v>
      </c>
      <c r="H11" s="112">
        <v>0</v>
      </c>
      <c r="I11" s="107" t="s">
        <v>127</v>
      </c>
      <c r="J11" s="112">
        <f>IF(I11="SI",G11-H11,G11)</f>
        <v>537.08</v>
      </c>
      <c r="K11" s="299" t="s">
        <v>124</v>
      </c>
      <c r="L11" s="108">
        <v>2022</v>
      </c>
      <c r="M11" s="108">
        <v>200</v>
      </c>
      <c r="N11" s="109" t="s">
        <v>125</v>
      </c>
      <c r="O11" s="111" t="s">
        <v>139</v>
      </c>
      <c r="P11" s="109" t="s">
        <v>140</v>
      </c>
      <c r="Q11" s="109" t="s">
        <v>141</v>
      </c>
      <c r="R11" s="108">
        <v>1</v>
      </c>
      <c r="S11" s="111" t="s">
        <v>134</v>
      </c>
      <c r="T11" s="108">
        <v>1010303</v>
      </c>
      <c r="U11" s="108">
        <v>250</v>
      </c>
      <c r="V11" s="108">
        <v>1</v>
      </c>
      <c r="W11" s="108">
        <v>1</v>
      </c>
      <c r="X11" s="113">
        <v>2022</v>
      </c>
      <c r="Y11" s="113">
        <v>164</v>
      </c>
      <c r="Z11" s="113">
        <v>0</v>
      </c>
      <c r="AA11" s="114" t="s">
        <v>124</v>
      </c>
      <c r="AB11" s="108">
        <v>34</v>
      </c>
      <c r="AC11" s="109" t="s">
        <v>136</v>
      </c>
      <c r="AD11" s="300" t="s">
        <v>142</v>
      </c>
      <c r="AE11" s="300" t="s">
        <v>143</v>
      </c>
      <c r="AF11" s="301">
        <f>AE11-AD11</f>
        <v>-3</v>
      </c>
      <c r="AG11" s="302">
        <f>IF(AI11="SI",0,J11)</f>
        <v>537.08</v>
      </c>
      <c r="AH11" s="303">
        <f>AG11*AF11</f>
        <v>-1611.2400000000002</v>
      </c>
      <c r="AI11" s="304" t="s">
        <v>127</v>
      </c>
    </row>
    <row r="12" spans="1:35" ht="15">
      <c r="A12" s="108">
        <v>2022</v>
      </c>
      <c r="B12" s="108">
        <v>9</v>
      </c>
      <c r="C12" s="109" t="s">
        <v>135</v>
      </c>
      <c r="D12" s="297" t="s">
        <v>144</v>
      </c>
      <c r="E12" s="109" t="s">
        <v>145</v>
      </c>
      <c r="F12" s="298" t="s">
        <v>146</v>
      </c>
      <c r="G12" s="112">
        <v>26.75</v>
      </c>
      <c r="H12" s="112">
        <v>4.77</v>
      </c>
      <c r="I12" s="107" t="s">
        <v>118</v>
      </c>
      <c r="J12" s="112">
        <f>IF(I12="SI",G12-H12,G12)</f>
        <v>21.98</v>
      </c>
      <c r="K12" s="299" t="s">
        <v>124</v>
      </c>
      <c r="L12" s="108">
        <v>2022</v>
      </c>
      <c r="M12" s="108">
        <v>215</v>
      </c>
      <c r="N12" s="109" t="s">
        <v>147</v>
      </c>
      <c r="O12" s="111" t="s">
        <v>148</v>
      </c>
      <c r="P12" s="109" t="s">
        <v>149</v>
      </c>
      <c r="Q12" s="109" t="s">
        <v>149</v>
      </c>
      <c r="R12" s="108">
        <v>1</v>
      </c>
      <c r="S12" s="111" t="s">
        <v>134</v>
      </c>
      <c r="T12" s="108">
        <v>1010203</v>
      </c>
      <c r="U12" s="108">
        <v>140</v>
      </c>
      <c r="V12" s="108">
        <v>4</v>
      </c>
      <c r="W12" s="108">
        <v>5</v>
      </c>
      <c r="X12" s="113">
        <v>2022</v>
      </c>
      <c r="Y12" s="113">
        <v>4</v>
      </c>
      <c r="Z12" s="113">
        <v>0</v>
      </c>
      <c r="AA12" s="114" t="s">
        <v>124</v>
      </c>
      <c r="AB12" s="108">
        <v>31</v>
      </c>
      <c r="AC12" s="109" t="s">
        <v>135</v>
      </c>
      <c r="AD12" s="300" t="s">
        <v>150</v>
      </c>
      <c r="AE12" s="300" t="s">
        <v>135</v>
      </c>
      <c r="AF12" s="301">
        <f>AE12-AD12</f>
        <v>-24</v>
      </c>
      <c r="AG12" s="302">
        <f>IF(AI12="SI",0,J12)</f>
        <v>21.98</v>
      </c>
      <c r="AH12" s="303">
        <f>AG12*AF12</f>
        <v>-527.52</v>
      </c>
      <c r="AI12" s="304" t="s">
        <v>127</v>
      </c>
    </row>
    <row r="13" spans="1:35" ht="15">
      <c r="A13" s="108">
        <v>2022</v>
      </c>
      <c r="B13" s="108">
        <v>10</v>
      </c>
      <c r="C13" s="109" t="s">
        <v>151</v>
      </c>
      <c r="D13" s="297" t="s">
        <v>152</v>
      </c>
      <c r="E13" s="109" t="s">
        <v>153</v>
      </c>
      <c r="F13" s="298" t="s">
        <v>154</v>
      </c>
      <c r="G13" s="112">
        <v>17397.6</v>
      </c>
      <c r="H13" s="112">
        <v>3137.27</v>
      </c>
      <c r="I13" s="107" t="s">
        <v>118</v>
      </c>
      <c r="J13" s="112">
        <f>IF(I13="SI",G13-H13,G13)</f>
        <v>14260.329999999998</v>
      </c>
      <c r="K13" s="299" t="s">
        <v>155</v>
      </c>
      <c r="L13" s="108">
        <v>2022</v>
      </c>
      <c r="M13" s="108">
        <v>301</v>
      </c>
      <c r="N13" s="109" t="s">
        <v>156</v>
      </c>
      <c r="O13" s="111" t="s">
        <v>157</v>
      </c>
      <c r="P13" s="109" t="s">
        <v>124</v>
      </c>
      <c r="Q13" s="109" t="s">
        <v>158</v>
      </c>
      <c r="R13" s="108">
        <v>2</v>
      </c>
      <c r="S13" s="111" t="s">
        <v>123</v>
      </c>
      <c r="T13" s="108">
        <v>2090607</v>
      </c>
      <c r="U13" s="108">
        <v>9090</v>
      </c>
      <c r="V13" s="108">
        <v>1</v>
      </c>
      <c r="W13" s="108">
        <v>3</v>
      </c>
      <c r="X13" s="113">
        <v>2021</v>
      </c>
      <c r="Y13" s="113">
        <v>72</v>
      </c>
      <c r="Z13" s="113">
        <v>1</v>
      </c>
      <c r="AA13" s="114" t="s">
        <v>124</v>
      </c>
      <c r="AB13" s="108">
        <v>42</v>
      </c>
      <c r="AC13" s="109" t="s">
        <v>159</v>
      </c>
      <c r="AD13" s="300" t="s">
        <v>160</v>
      </c>
      <c r="AE13" s="300" t="s">
        <v>159</v>
      </c>
      <c r="AF13" s="301">
        <f>AE13-AD13</f>
        <v>-19</v>
      </c>
      <c r="AG13" s="302">
        <f>IF(AI13="SI",0,J13)</f>
        <v>14260.329999999998</v>
      </c>
      <c r="AH13" s="303">
        <f>AG13*AF13</f>
        <v>-270946.26999999996</v>
      </c>
      <c r="AI13" s="304" t="s">
        <v>127</v>
      </c>
    </row>
    <row r="14" spans="1:35" ht="15">
      <c r="A14" s="108">
        <v>2022</v>
      </c>
      <c r="B14" s="108">
        <v>11</v>
      </c>
      <c r="C14" s="109" t="s">
        <v>151</v>
      </c>
      <c r="D14" s="297" t="s">
        <v>161</v>
      </c>
      <c r="E14" s="109" t="s">
        <v>151</v>
      </c>
      <c r="F14" s="298" t="s">
        <v>162</v>
      </c>
      <c r="G14" s="112">
        <v>1428</v>
      </c>
      <c r="H14" s="112">
        <v>0</v>
      </c>
      <c r="I14" s="107" t="s">
        <v>127</v>
      </c>
      <c r="J14" s="112">
        <f>IF(I14="SI",G14-H14,G14)</f>
        <v>1428</v>
      </c>
      <c r="K14" s="299" t="s">
        <v>163</v>
      </c>
      <c r="L14" s="108">
        <v>2022</v>
      </c>
      <c r="M14" s="108">
        <v>310</v>
      </c>
      <c r="N14" s="109" t="s">
        <v>151</v>
      </c>
      <c r="O14" s="111" t="s">
        <v>164</v>
      </c>
      <c r="P14" s="109" t="s">
        <v>165</v>
      </c>
      <c r="Q14" s="109" t="s">
        <v>166</v>
      </c>
      <c r="R14" s="108">
        <v>2</v>
      </c>
      <c r="S14" s="111" t="s">
        <v>123</v>
      </c>
      <c r="T14" s="108">
        <v>2090607</v>
      </c>
      <c r="U14" s="108">
        <v>9090</v>
      </c>
      <c r="V14" s="108">
        <v>1</v>
      </c>
      <c r="W14" s="108">
        <v>2</v>
      </c>
      <c r="X14" s="113">
        <v>2021</v>
      </c>
      <c r="Y14" s="113">
        <v>46</v>
      </c>
      <c r="Z14" s="113">
        <v>0</v>
      </c>
      <c r="AA14" s="114" t="s">
        <v>124</v>
      </c>
      <c r="AB14" s="108">
        <v>40</v>
      </c>
      <c r="AC14" s="109" t="s">
        <v>167</v>
      </c>
      <c r="AD14" s="300" t="s">
        <v>168</v>
      </c>
      <c r="AE14" s="300" t="s">
        <v>159</v>
      </c>
      <c r="AF14" s="301">
        <f>AE14-AD14</f>
        <v>-22</v>
      </c>
      <c r="AG14" s="302">
        <f>IF(AI14="SI",0,J14)</f>
        <v>1428</v>
      </c>
      <c r="AH14" s="303">
        <f>AG14*AF14</f>
        <v>-31416</v>
      </c>
      <c r="AI14" s="304" t="s">
        <v>127</v>
      </c>
    </row>
    <row r="15" spans="1:35" ht="15">
      <c r="A15" s="108">
        <v>2022</v>
      </c>
      <c r="B15" s="108">
        <v>11</v>
      </c>
      <c r="C15" s="109" t="s">
        <v>151</v>
      </c>
      <c r="D15" s="297" t="s">
        <v>161</v>
      </c>
      <c r="E15" s="109" t="s">
        <v>151</v>
      </c>
      <c r="F15" s="298" t="s">
        <v>162</v>
      </c>
      <c r="G15" s="112">
        <v>30</v>
      </c>
      <c r="H15" s="112">
        <v>0</v>
      </c>
      <c r="I15" s="107" t="s">
        <v>127</v>
      </c>
      <c r="J15" s="112">
        <f>IF(I15="SI",G15-H15,G15)</f>
        <v>30</v>
      </c>
      <c r="K15" s="299" t="s">
        <v>163</v>
      </c>
      <c r="L15" s="108">
        <v>2022</v>
      </c>
      <c r="M15" s="108">
        <v>310</v>
      </c>
      <c r="N15" s="109" t="s">
        <v>151</v>
      </c>
      <c r="O15" s="111" t="s">
        <v>164</v>
      </c>
      <c r="P15" s="109" t="s">
        <v>165</v>
      </c>
      <c r="Q15" s="109" t="s">
        <v>166</v>
      </c>
      <c r="R15" s="108">
        <v>2</v>
      </c>
      <c r="S15" s="111" t="s">
        <v>123</v>
      </c>
      <c r="T15" s="108">
        <v>2090607</v>
      </c>
      <c r="U15" s="108">
        <v>9090</v>
      </c>
      <c r="V15" s="108">
        <v>1</v>
      </c>
      <c r="W15" s="108">
        <v>3</v>
      </c>
      <c r="X15" s="113">
        <v>2021</v>
      </c>
      <c r="Y15" s="113">
        <v>72</v>
      </c>
      <c r="Z15" s="113">
        <v>0</v>
      </c>
      <c r="AA15" s="114" t="s">
        <v>124</v>
      </c>
      <c r="AB15" s="108">
        <v>41</v>
      </c>
      <c r="AC15" s="109" t="s">
        <v>167</v>
      </c>
      <c r="AD15" s="300" t="s">
        <v>168</v>
      </c>
      <c r="AE15" s="300" t="s">
        <v>159</v>
      </c>
      <c r="AF15" s="301">
        <f>AE15-AD15</f>
        <v>-22</v>
      </c>
      <c r="AG15" s="302">
        <f>IF(AI15="SI",0,J15)</f>
        <v>30</v>
      </c>
      <c r="AH15" s="303">
        <f>AG15*AF15</f>
        <v>-660</v>
      </c>
      <c r="AI15" s="304" t="s">
        <v>127</v>
      </c>
    </row>
    <row r="16" spans="1:35" ht="15">
      <c r="A16" s="108">
        <v>2022</v>
      </c>
      <c r="B16" s="108">
        <v>12</v>
      </c>
      <c r="C16" s="109" t="s">
        <v>159</v>
      </c>
      <c r="D16" s="297" t="s">
        <v>169</v>
      </c>
      <c r="E16" s="109" t="s">
        <v>170</v>
      </c>
      <c r="F16" s="298" t="s">
        <v>171</v>
      </c>
      <c r="G16" s="112">
        <v>60.23</v>
      </c>
      <c r="H16" s="112">
        <v>9.82</v>
      </c>
      <c r="I16" s="107" t="s">
        <v>118</v>
      </c>
      <c r="J16" s="112">
        <f>IF(I16="SI",G16-H16,G16)</f>
        <v>50.41</v>
      </c>
      <c r="K16" s="299" t="s">
        <v>124</v>
      </c>
      <c r="L16" s="108">
        <v>2022</v>
      </c>
      <c r="M16" s="108">
        <v>319</v>
      </c>
      <c r="N16" s="109" t="s">
        <v>172</v>
      </c>
      <c r="O16" s="111" t="s">
        <v>173</v>
      </c>
      <c r="P16" s="109" t="s">
        <v>149</v>
      </c>
      <c r="Q16" s="109" t="s">
        <v>149</v>
      </c>
      <c r="R16" s="108">
        <v>1</v>
      </c>
      <c r="S16" s="111" t="s">
        <v>134</v>
      </c>
      <c r="T16" s="108">
        <v>1010203</v>
      </c>
      <c r="U16" s="108">
        <v>140</v>
      </c>
      <c r="V16" s="108">
        <v>4</v>
      </c>
      <c r="W16" s="108">
        <v>5</v>
      </c>
      <c r="X16" s="113">
        <v>2022</v>
      </c>
      <c r="Y16" s="113">
        <v>4</v>
      </c>
      <c r="Z16" s="113">
        <v>0</v>
      </c>
      <c r="AA16" s="114" t="s">
        <v>124</v>
      </c>
      <c r="AB16" s="108">
        <v>43</v>
      </c>
      <c r="AC16" s="109" t="s">
        <v>159</v>
      </c>
      <c r="AD16" s="300" t="s">
        <v>174</v>
      </c>
      <c r="AE16" s="300" t="s">
        <v>159</v>
      </c>
      <c r="AF16" s="301">
        <f>AE16-AD16</f>
        <v>-26</v>
      </c>
      <c r="AG16" s="302">
        <f>IF(AI16="SI",0,J16)</f>
        <v>50.41</v>
      </c>
      <c r="AH16" s="303">
        <f>AG16*AF16</f>
        <v>-1310.6599999999999</v>
      </c>
      <c r="AI16" s="304" t="s">
        <v>127</v>
      </c>
    </row>
    <row r="17" spans="1:35" ht="15">
      <c r="A17" s="108">
        <v>2022</v>
      </c>
      <c r="B17" s="108">
        <v>13</v>
      </c>
      <c r="C17" s="109" t="s">
        <v>174</v>
      </c>
      <c r="D17" s="297" t="s">
        <v>175</v>
      </c>
      <c r="E17" s="109" t="s">
        <v>176</v>
      </c>
      <c r="F17" s="298" t="s">
        <v>177</v>
      </c>
      <c r="G17" s="112">
        <v>1309.67</v>
      </c>
      <c r="H17" s="112">
        <v>236.17</v>
      </c>
      <c r="I17" s="107" t="s">
        <v>118</v>
      </c>
      <c r="J17" s="112">
        <f>IF(I17="SI",G17-H17,G17)</f>
        <v>1073.5</v>
      </c>
      <c r="K17" s="299" t="s">
        <v>124</v>
      </c>
      <c r="L17" s="108">
        <v>2022</v>
      </c>
      <c r="M17" s="108">
        <v>298</v>
      </c>
      <c r="N17" s="109" t="s">
        <v>156</v>
      </c>
      <c r="O17" s="111" t="s">
        <v>178</v>
      </c>
      <c r="P17" s="109" t="s">
        <v>179</v>
      </c>
      <c r="Q17" s="109" t="s">
        <v>124</v>
      </c>
      <c r="R17" s="108">
        <v>1</v>
      </c>
      <c r="S17" s="111" t="s">
        <v>134</v>
      </c>
      <c r="T17" s="108">
        <v>1010203</v>
      </c>
      <c r="U17" s="108">
        <v>140</v>
      </c>
      <c r="V17" s="108">
        <v>4</v>
      </c>
      <c r="W17" s="108">
        <v>8</v>
      </c>
      <c r="X17" s="113">
        <v>2022</v>
      </c>
      <c r="Y17" s="113">
        <v>19</v>
      </c>
      <c r="Z17" s="113">
        <v>0</v>
      </c>
      <c r="AA17" s="114" t="s">
        <v>124</v>
      </c>
      <c r="AB17" s="108">
        <v>50</v>
      </c>
      <c r="AC17" s="109" t="s">
        <v>180</v>
      </c>
      <c r="AD17" s="300" t="s">
        <v>160</v>
      </c>
      <c r="AE17" s="300" t="s">
        <v>180</v>
      </c>
      <c r="AF17" s="301">
        <f>AE17-AD17</f>
        <v>9</v>
      </c>
      <c r="AG17" s="302">
        <f>IF(AI17="SI",0,J17)</f>
        <v>1073.5</v>
      </c>
      <c r="AH17" s="303">
        <f>AG17*AF17</f>
        <v>9661.5</v>
      </c>
      <c r="AI17" s="304" t="s">
        <v>127</v>
      </c>
    </row>
    <row r="18" spans="1:35" ht="15">
      <c r="A18" s="108">
        <v>2022</v>
      </c>
      <c r="B18" s="108">
        <v>14</v>
      </c>
      <c r="C18" s="109" t="s">
        <v>181</v>
      </c>
      <c r="D18" s="297" t="s">
        <v>182</v>
      </c>
      <c r="E18" s="109" t="s">
        <v>176</v>
      </c>
      <c r="F18" s="298" t="s">
        <v>183</v>
      </c>
      <c r="G18" s="112">
        <v>280.6</v>
      </c>
      <c r="H18" s="112">
        <v>50.6</v>
      </c>
      <c r="I18" s="107" t="s">
        <v>118</v>
      </c>
      <c r="J18" s="112">
        <f>IF(I18="SI",G18-H18,G18)</f>
        <v>230.00000000000003</v>
      </c>
      <c r="K18" s="299" t="s">
        <v>124</v>
      </c>
      <c r="L18" s="108">
        <v>2022</v>
      </c>
      <c r="M18" s="108">
        <v>299</v>
      </c>
      <c r="N18" s="109" t="s">
        <v>156</v>
      </c>
      <c r="O18" s="111" t="s">
        <v>178</v>
      </c>
      <c r="P18" s="109" t="s">
        <v>179</v>
      </c>
      <c r="Q18" s="109" t="s">
        <v>124</v>
      </c>
      <c r="R18" s="108">
        <v>1</v>
      </c>
      <c r="S18" s="111" t="s">
        <v>134</v>
      </c>
      <c r="T18" s="108">
        <v>1010203</v>
      </c>
      <c r="U18" s="108">
        <v>140</v>
      </c>
      <c r="V18" s="108">
        <v>4</v>
      </c>
      <c r="W18" s="108">
        <v>8</v>
      </c>
      <c r="X18" s="113">
        <v>2022</v>
      </c>
      <c r="Y18" s="113">
        <v>19</v>
      </c>
      <c r="Z18" s="113">
        <v>0</v>
      </c>
      <c r="AA18" s="114" t="s">
        <v>124</v>
      </c>
      <c r="AB18" s="108">
        <v>51</v>
      </c>
      <c r="AC18" s="109" t="s">
        <v>180</v>
      </c>
      <c r="AD18" s="300" t="s">
        <v>160</v>
      </c>
      <c r="AE18" s="300" t="s">
        <v>180</v>
      </c>
      <c r="AF18" s="301">
        <f>AE18-AD18</f>
        <v>9</v>
      </c>
      <c r="AG18" s="302">
        <f>IF(AI18="SI",0,J18)</f>
        <v>230.00000000000003</v>
      </c>
      <c r="AH18" s="303">
        <f>AG18*AF18</f>
        <v>2070.0000000000005</v>
      </c>
      <c r="AI18" s="304" t="s">
        <v>127</v>
      </c>
    </row>
    <row r="19" spans="1:35" ht="15">
      <c r="A19" s="108">
        <v>2022</v>
      </c>
      <c r="B19" s="108">
        <v>15</v>
      </c>
      <c r="C19" s="109" t="s">
        <v>174</v>
      </c>
      <c r="D19" s="297" t="s">
        <v>184</v>
      </c>
      <c r="E19" s="109" t="s">
        <v>153</v>
      </c>
      <c r="F19" s="298" t="s">
        <v>185</v>
      </c>
      <c r="G19" s="112">
        <v>48.81</v>
      </c>
      <c r="H19" s="112">
        <v>0</v>
      </c>
      <c r="I19" s="107" t="s">
        <v>127</v>
      </c>
      <c r="J19" s="112">
        <f>IF(I19="SI",G19-H19,G19)</f>
        <v>48.81</v>
      </c>
      <c r="K19" s="299" t="s">
        <v>124</v>
      </c>
      <c r="L19" s="108">
        <v>2022</v>
      </c>
      <c r="M19" s="108">
        <v>294</v>
      </c>
      <c r="N19" s="109" t="s">
        <v>156</v>
      </c>
      <c r="O19" s="111" t="s">
        <v>132</v>
      </c>
      <c r="P19" s="109" t="s">
        <v>133</v>
      </c>
      <c r="Q19" s="109" t="s">
        <v>124</v>
      </c>
      <c r="R19" s="108">
        <v>1</v>
      </c>
      <c r="S19" s="111" t="s">
        <v>134</v>
      </c>
      <c r="T19" s="108">
        <v>1010203</v>
      </c>
      <c r="U19" s="108">
        <v>140</v>
      </c>
      <c r="V19" s="108">
        <v>4</v>
      </c>
      <c r="W19" s="108">
        <v>4</v>
      </c>
      <c r="X19" s="113">
        <v>2022</v>
      </c>
      <c r="Y19" s="113">
        <v>20</v>
      </c>
      <c r="Z19" s="113">
        <v>0</v>
      </c>
      <c r="AA19" s="114" t="s">
        <v>124</v>
      </c>
      <c r="AB19" s="108">
        <v>46</v>
      </c>
      <c r="AC19" s="109" t="s">
        <v>174</v>
      </c>
      <c r="AD19" s="300" t="s">
        <v>186</v>
      </c>
      <c r="AE19" s="300" t="s">
        <v>187</v>
      </c>
      <c r="AF19" s="301">
        <f>AE19-AD19</f>
        <v>10</v>
      </c>
      <c r="AG19" s="302">
        <f>IF(AI19="SI",0,J19)</f>
        <v>48.81</v>
      </c>
      <c r="AH19" s="303">
        <f>AG19*AF19</f>
        <v>488.1</v>
      </c>
      <c r="AI19" s="304" t="s">
        <v>127</v>
      </c>
    </row>
    <row r="20" spans="1:35" ht="15">
      <c r="A20" s="108">
        <v>2022</v>
      </c>
      <c r="B20" s="108">
        <v>17</v>
      </c>
      <c r="C20" s="109" t="s">
        <v>188</v>
      </c>
      <c r="D20" s="297" t="s">
        <v>189</v>
      </c>
      <c r="E20" s="109" t="s">
        <v>190</v>
      </c>
      <c r="F20" s="298" t="s">
        <v>191</v>
      </c>
      <c r="G20" s="112">
        <v>24.16</v>
      </c>
      <c r="H20" s="112">
        <v>4.36</v>
      </c>
      <c r="I20" s="107" t="s">
        <v>118</v>
      </c>
      <c r="J20" s="112">
        <f>IF(I20="SI",G20-H20,G20)</f>
        <v>19.8</v>
      </c>
      <c r="K20" s="299" t="s">
        <v>124</v>
      </c>
      <c r="L20" s="108">
        <v>2022</v>
      </c>
      <c r="M20" s="108">
        <v>445</v>
      </c>
      <c r="N20" s="109" t="s">
        <v>192</v>
      </c>
      <c r="O20" s="111" t="s">
        <v>193</v>
      </c>
      <c r="P20" s="109" t="s">
        <v>194</v>
      </c>
      <c r="Q20" s="109" t="s">
        <v>195</v>
      </c>
      <c r="R20" s="108">
        <v>1</v>
      </c>
      <c r="S20" s="111" t="s">
        <v>134</v>
      </c>
      <c r="T20" s="108"/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124</v>
      </c>
      <c r="AB20" s="108">
        <v>45</v>
      </c>
      <c r="AC20" s="109" t="s">
        <v>174</v>
      </c>
      <c r="AD20" s="300" t="s">
        <v>196</v>
      </c>
      <c r="AE20" s="300" t="s">
        <v>174</v>
      </c>
      <c r="AF20" s="301">
        <f>AE20-AD20</f>
        <v>-50</v>
      </c>
      <c r="AG20" s="302">
        <f>IF(AI20="SI",0,J20)</f>
        <v>19.8</v>
      </c>
      <c r="AH20" s="303">
        <f>AG20*AF20</f>
        <v>-990</v>
      </c>
      <c r="AI20" s="304" t="s">
        <v>127</v>
      </c>
    </row>
    <row r="21" spans="1:35" ht="15">
      <c r="A21" s="108"/>
      <c r="B21" s="108"/>
      <c r="C21" s="109"/>
      <c r="D21" s="297"/>
      <c r="E21" s="109"/>
      <c r="F21" s="298"/>
      <c r="G21" s="112"/>
      <c r="H21" s="112"/>
      <c r="I21" s="107"/>
      <c r="J21" s="112"/>
      <c r="K21" s="299"/>
      <c r="L21" s="108"/>
      <c r="M21" s="108"/>
      <c r="N21" s="109"/>
      <c r="O21" s="111"/>
      <c r="P21" s="109"/>
      <c r="Q21" s="109"/>
      <c r="R21" s="108"/>
      <c r="S21" s="111"/>
      <c r="T21" s="108"/>
      <c r="U21" s="108"/>
      <c r="V21" s="108"/>
      <c r="W21" s="108"/>
      <c r="X21" s="113"/>
      <c r="Y21" s="113"/>
      <c r="Z21" s="113"/>
      <c r="AA21" s="114"/>
      <c r="AB21" s="108"/>
      <c r="AC21" s="109"/>
      <c r="AD21" s="305"/>
      <c r="AE21" s="305"/>
      <c r="AF21" s="306"/>
      <c r="AG21" s="307"/>
      <c r="AH21" s="307"/>
      <c r="AI21" s="308"/>
    </row>
    <row r="22" spans="1:35" ht="15">
      <c r="A22" s="108"/>
      <c r="B22" s="108"/>
      <c r="C22" s="109"/>
      <c r="D22" s="297"/>
      <c r="E22" s="109"/>
      <c r="F22" s="298"/>
      <c r="G22" s="112"/>
      <c r="H22" s="112"/>
      <c r="I22" s="107"/>
      <c r="J22" s="112"/>
      <c r="K22" s="299"/>
      <c r="L22" s="108"/>
      <c r="M22" s="108"/>
      <c r="N22" s="109"/>
      <c r="O22" s="111"/>
      <c r="P22" s="109"/>
      <c r="Q22" s="109"/>
      <c r="R22" s="108"/>
      <c r="S22" s="111"/>
      <c r="T22" s="108"/>
      <c r="U22" s="108"/>
      <c r="V22" s="108"/>
      <c r="W22" s="108"/>
      <c r="X22" s="113"/>
      <c r="Y22" s="113"/>
      <c r="Z22" s="113"/>
      <c r="AA22" s="114"/>
      <c r="AB22" s="108"/>
      <c r="AC22" s="109"/>
      <c r="AD22" s="305"/>
      <c r="AE22" s="305"/>
      <c r="AF22" s="309" t="s">
        <v>197</v>
      </c>
      <c r="AG22" s="310">
        <f>SUM(AG8:AG20)</f>
        <v>20768.559999999998</v>
      </c>
      <c r="AH22" s="310">
        <f>SUM(AH8:AH20)</f>
        <v>-308103.23</v>
      </c>
      <c r="AI22" s="308"/>
    </row>
    <row r="23" spans="1:35" ht="15">
      <c r="A23" s="108"/>
      <c r="B23" s="108"/>
      <c r="C23" s="109"/>
      <c r="D23" s="297"/>
      <c r="E23" s="109"/>
      <c r="F23" s="298"/>
      <c r="G23" s="112"/>
      <c r="H23" s="112"/>
      <c r="I23" s="107"/>
      <c r="J23" s="112"/>
      <c r="K23" s="299"/>
      <c r="L23" s="108"/>
      <c r="M23" s="108"/>
      <c r="N23" s="109"/>
      <c r="O23" s="111"/>
      <c r="P23" s="109"/>
      <c r="Q23" s="109"/>
      <c r="R23" s="108"/>
      <c r="S23" s="111"/>
      <c r="T23" s="108"/>
      <c r="U23" s="108"/>
      <c r="V23" s="108"/>
      <c r="W23" s="108"/>
      <c r="X23" s="113"/>
      <c r="Y23" s="113"/>
      <c r="Z23" s="113"/>
      <c r="AA23" s="114"/>
      <c r="AB23" s="108"/>
      <c r="AC23" s="109"/>
      <c r="AD23" s="305"/>
      <c r="AE23" s="305"/>
      <c r="AF23" s="309" t="s">
        <v>198</v>
      </c>
      <c r="AG23" s="310"/>
      <c r="AH23" s="310">
        <f>IF(AG22&lt;&gt;0,AH22/AG22,0)</f>
        <v>-14.835079081072545</v>
      </c>
      <c r="AI23" s="308"/>
    </row>
    <row r="24" spans="3:34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C24" s="107"/>
      <c r="AD24" s="107"/>
      <c r="AE24" s="107"/>
      <c r="AG24" s="118"/>
      <c r="AH24" s="118"/>
    </row>
    <row r="25" spans="3:34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C25" s="107"/>
      <c r="AD25" s="107"/>
      <c r="AE25" s="107"/>
      <c r="AF25" s="107"/>
      <c r="AG25" s="107"/>
      <c r="AH25" s="118"/>
    </row>
    <row r="26" spans="3:34" ht="1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C26" s="107"/>
      <c r="AD26" s="107"/>
      <c r="AE26" s="107"/>
      <c r="AF26" s="107"/>
      <c r="AG26" s="107"/>
      <c r="AH26" s="118"/>
    </row>
    <row r="27" spans="3:34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C27" s="107"/>
      <c r="AD27" s="107"/>
      <c r="AE27" s="107"/>
      <c r="AF27" s="107"/>
      <c r="AG27" s="107"/>
      <c r="AH27" s="118"/>
    </row>
    <row r="28" spans="3:34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C28" s="107"/>
      <c r="AD28" s="107"/>
      <c r="AE28" s="107"/>
      <c r="AF28" s="107"/>
      <c r="AG28" s="107"/>
      <c r="AH28" s="118"/>
    </row>
    <row r="29" spans="3:34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C29" s="107"/>
      <c r="AD29" s="107"/>
      <c r="AE29" s="107"/>
      <c r="AF29" s="107"/>
      <c r="AG29" s="107"/>
      <c r="AH29" s="118"/>
    </row>
    <row r="30" spans="3:34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C30" s="107"/>
      <c r="AD30" s="107"/>
      <c r="AE30" s="107"/>
      <c r="AF30" s="107"/>
      <c r="AG30" s="107"/>
      <c r="AH30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3 I7:I2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199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32</v>
      </c>
      <c r="B8" s="75" t="s">
        <v>135</v>
      </c>
      <c r="C8" s="76" t="s">
        <v>200</v>
      </c>
      <c r="D8" s="77" t="s">
        <v>201</v>
      </c>
      <c r="E8" s="78"/>
      <c r="F8" s="77"/>
      <c r="G8" s="312" t="s">
        <v>124</v>
      </c>
      <c r="H8" s="75"/>
      <c r="I8" s="77"/>
      <c r="J8" s="79">
        <v>75.4</v>
      </c>
      <c r="K8" s="313"/>
      <c r="L8" s="314" t="s">
        <v>135</v>
      </c>
      <c r="M8" s="315">
        <f>IF(K8&lt;&gt;"",L8-K8,0)</f>
        <v>0</v>
      </c>
      <c r="N8" s="316">
        <v>75.4</v>
      </c>
      <c r="O8" s="317">
        <f>IF(K8&lt;&gt;"",N8*M8,0)</f>
        <v>0</v>
      </c>
      <c r="P8">
        <f>IF(K8&lt;&gt;"",N8,0)</f>
        <v>0</v>
      </c>
    </row>
    <row r="9" spans="1:16" ht="12.75">
      <c r="A9" s="311">
        <v>36</v>
      </c>
      <c r="B9" s="75" t="s">
        <v>126</v>
      </c>
      <c r="C9" s="76" t="s">
        <v>202</v>
      </c>
      <c r="D9" s="77" t="s">
        <v>203</v>
      </c>
      <c r="E9" s="78"/>
      <c r="F9" s="77"/>
      <c r="G9" s="312" t="s">
        <v>124</v>
      </c>
      <c r="H9" s="75"/>
      <c r="I9" s="77"/>
      <c r="J9" s="79">
        <v>9647.26</v>
      </c>
      <c r="K9" s="313"/>
      <c r="L9" s="314" t="s">
        <v>126</v>
      </c>
      <c r="M9" s="315">
        <f>IF(K9&lt;&gt;"",L9-K9,0)</f>
        <v>0</v>
      </c>
      <c r="N9" s="316">
        <v>9647.26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37</v>
      </c>
      <c r="B10" s="75" t="s">
        <v>126</v>
      </c>
      <c r="C10" s="76" t="s">
        <v>202</v>
      </c>
      <c r="D10" s="77" t="s">
        <v>204</v>
      </c>
      <c r="E10" s="78"/>
      <c r="F10" s="77"/>
      <c r="G10" s="312" t="s">
        <v>124</v>
      </c>
      <c r="H10" s="75"/>
      <c r="I10" s="77"/>
      <c r="J10" s="79">
        <v>9349.54</v>
      </c>
      <c r="K10" s="313"/>
      <c r="L10" s="314" t="s">
        <v>126</v>
      </c>
      <c r="M10" s="315">
        <f>IF(K10&lt;&gt;"",L10-K10,0)</f>
        <v>0</v>
      </c>
      <c r="N10" s="316">
        <v>9349.54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38</v>
      </c>
      <c r="B11" s="75" t="s">
        <v>126</v>
      </c>
      <c r="C11" s="76" t="s">
        <v>202</v>
      </c>
      <c r="D11" s="77" t="s">
        <v>205</v>
      </c>
      <c r="E11" s="78"/>
      <c r="F11" s="77"/>
      <c r="G11" s="312" t="s">
        <v>124</v>
      </c>
      <c r="H11" s="75"/>
      <c r="I11" s="77"/>
      <c r="J11" s="79">
        <v>22500</v>
      </c>
      <c r="K11" s="313"/>
      <c r="L11" s="314" t="s">
        <v>126</v>
      </c>
      <c r="M11" s="315">
        <f>IF(K11&lt;&gt;"",L11-K11,0)</f>
        <v>0</v>
      </c>
      <c r="N11" s="316">
        <v>22500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48</v>
      </c>
      <c r="B12" s="75" t="s">
        <v>174</v>
      </c>
      <c r="C12" s="76" t="s">
        <v>206</v>
      </c>
      <c r="D12" s="77" t="s">
        <v>207</v>
      </c>
      <c r="E12" s="78"/>
      <c r="F12" s="77"/>
      <c r="G12" s="312" t="s">
        <v>124</v>
      </c>
      <c r="H12" s="75"/>
      <c r="I12" s="77"/>
      <c r="J12" s="79">
        <v>322.09</v>
      </c>
      <c r="K12" s="313"/>
      <c r="L12" s="314" t="s">
        <v>174</v>
      </c>
      <c r="M12" s="315">
        <f>IF(K12&lt;&gt;"",L12-K12,0)</f>
        <v>0</v>
      </c>
      <c r="N12" s="316">
        <v>322.09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49</v>
      </c>
      <c r="B13" s="75" t="s">
        <v>174</v>
      </c>
      <c r="C13" s="76" t="s">
        <v>208</v>
      </c>
      <c r="D13" s="77" t="s">
        <v>209</v>
      </c>
      <c r="E13" s="78"/>
      <c r="F13" s="77"/>
      <c r="G13" s="312" t="s">
        <v>124</v>
      </c>
      <c r="H13" s="75"/>
      <c r="I13" s="77"/>
      <c r="J13" s="79">
        <v>1000</v>
      </c>
      <c r="K13" s="313"/>
      <c r="L13" s="314" t="s">
        <v>174</v>
      </c>
      <c r="M13" s="315">
        <f>IF(K13&lt;&gt;"",L13-K13,0)</f>
        <v>0</v>
      </c>
      <c r="N13" s="316">
        <v>1000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52</v>
      </c>
      <c r="B14" s="75" t="s">
        <v>180</v>
      </c>
      <c r="C14" s="76" t="s">
        <v>210</v>
      </c>
      <c r="D14" s="77" t="s">
        <v>211</v>
      </c>
      <c r="E14" s="78"/>
      <c r="F14" s="77"/>
      <c r="G14" s="312" t="s">
        <v>124</v>
      </c>
      <c r="H14" s="75"/>
      <c r="I14" s="77"/>
      <c r="J14" s="79">
        <v>1026.13</v>
      </c>
      <c r="K14" s="313"/>
      <c r="L14" s="314" t="s">
        <v>180</v>
      </c>
      <c r="M14" s="315">
        <f>IF(K14&lt;&gt;"",L14-K14,0)</f>
        <v>0</v>
      </c>
      <c r="N14" s="316">
        <v>1026.13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53</v>
      </c>
      <c r="B15" s="75" t="s">
        <v>180</v>
      </c>
      <c r="C15" s="76" t="s">
        <v>210</v>
      </c>
      <c r="D15" s="77" t="s">
        <v>212</v>
      </c>
      <c r="E15" s="78"/>
      <c r="F15" s="77"/>
      <c r="G15" s="312" t="s">
        <v>124</v>
      </c>
      <c r="H15" s="75"/>
      <c r="I15" s="77"/>
      <c r="J15" s="79">
        <v>1973.87</v>
      </c>
      <c r="K15" s="313"/>
      <c r="L15" s="314" t="s">
        <v>180</v>
      </c>
      <c r="M15" s="315">
        <f>IF(K15&lt;&gt;"",L15-K15,0)</f>
        <v>0</v>
      </c>
      <c r="N15" s="316">
        <v>1973.87</v>
      </c>
      <c r="O15" s="317">
        <f>IF(K15&lt;&gt;"",N15*M15,0)</f>
        <v>0</v>
      </c>
      <c r="P15">
        <f>IF(K15&lt;&gt;"",N15,0)</f>
        <v>0</v>
      </c>
    </row>
    <row r="16" spans="1:15" ht="12.75">
      <c r="A16" s="311"/>
      <c r="B16" s="75"/>
      <c r="C16" s="76"/>
      <c r="D16" s="77"/>
      <c r="E16" s="78"/>
      <c r="F16" s="77"/>
      <c r="G16" s="312"/>
      <c r="H16" s="75"/>
      <c r="I16" s="77"/>
      <c r="J16" s="79"/>
      <c r="K16" s="318"/>
      <c r="L16" s="319"/>
      <c r="M16" s="320"/>
      <c r="N16" s="321"/>
      <c r="O16" s="322"/>
    </row>
    <row r="17" spans="1:15" ht="12.75">
      <c r="A17" s="311"/>
      <c r="B17" s="75"/>
      <c r="C17" s="76"/>
      <c r="D17" s="77"/>
      <c r="E17" s="78"/>
      <c r="F17" s="77"/>
      <c r="G17" s="312"/>
      <c r="H17" s="75"/>
      <c r="I17" s="77"/>
      <c r="J17" s="79"/>
      <c r="K17" s="318"/>
      <c r="L17" s="319"/>
      <c r="M17" s="323" t="s">
        <v>213</v>
      </c>
      <c r="N17" s="324">
        <f>SUM(P8:P15)</f>
        <v>0</v>
      </c>
      <c r="O17" s="325">
        <f>SUM(O8:O15)</f>
        <v>0</v>
      </c>
    </row>
    <row r="18" spans="1:15" ht="12.75">
      <c r="A18" s="311"/>
      <c r="B18" s="75"/>
      <c r="C18" s="76"/>
      <c r="D18" s="77"/>
      <c r="E18" s="78"/>
      <c r="F18" s="77"/>
      <c r="G18" s="312"/>
      <c r="H18" s="75"/>
      <c r="I18" s="77"/>
      <c r="J18" s="79"/>
      <c r="K18" s="318"/>
      <c r="L18" s="319"/>
      <c r="M18" s="323" t="s">
        <v>214</v>
      </c>
      <c r="N18" s="324"/>
      <c r="O18" s="325">
        <f>IF(N17&lt;&gt;0,O17/N17,0)</f>
        <v>0</v>
      </c>
    </row>
    <row r="19" spans="1:15" ht="12.75">
      <c r="A19" s="311"/>
      <c r="B19" s="75"/>
      <c r="C19" s="76"/>
      <c r="D19" s="77"/>
      <c r="E19" s="78"/>
      <c r="F19" s="77"/>
      <c r="G19" s="312"/>
      <c r="H19" s="75"/>
      <c r="I19" s="77"/>
      <c r="J19" s="79"/>
      <c r="K19" s="318"/>
      <c r="L19" s="319"/>
      <c r="M19" s="323"/>
      <c r="N19" s="324"/>
      <c r="O19" s="325"/>
    </row>
    <row r="20" spans="1:15" ht="12.75">
      <c r="A20" s="311"/>
      <c r="B20" s="75"/>
      <c r="C20" s="76"/>
      <c r="D20" s="77"/>
      <c r="E20" s="78"/>
      <c r="F20" s="77"/>
      <c r="G20" s="312"/>
      <c r="H20" s="75"/>
      <c r="I20" s="77"/>
      <c r="J20" s="79"/>
      <c r="K20" s="318"/>
      <c r="L20" s="319"/>
      <c r="M20" s="323" t="s">
        <v>197</v>
      </c>
      <c r="N20" s="324">
        <f>FattureTempi!AG22</f>
        <v>20768.559999999998</v>
      </c>
      <c r="O20" s="325">
        <f>FattureTempi!AH22</f>
        <v>-308103.23</v>
      </c>
    </row>
    <row r="21" spans="1:15" ht="12.75">
      <c r="A21" s="311"/>
      <c r="B21" s="75"/>
      <c r="C21" s="76"/>
      <c r="D21" s="77"/>
      <c r="E21" s="78"/>
      <c r="F21" s="77"/>
      <c r="G21" s="312"/>
      <c r="H21" s="75"/>
      <c r="I21" s="77"/>
      <c r="J21" s="79"/>
      <c r="K21" s="318"/>
      <c r="L21" s="319"/>
      <c r="M21" s="323" t="s">
        <v>198</v>
      </c>
      <c r="N21" s="324"/>
      <c r="O21" s="325">
        <f>FattureTempi!AH23</f>
        <v>-14.835079081072545</v>
      </c>
    </row>
    <row r="22" spans="1:15" ht="12.75">
      <c r="A22" s="311"/>
      <c r="B22" s="75"/>
      <c r="C22" s="76"/>
      <c r="D22" s="77"/>
      <c r="E22" s="78"/>
      <c r="F22" s="77"/>
      <c r="G22" s="312"/>
      <c r="H22" s="75"/>
      <c r="I22" s="77"/>
      <c r="J22" s="79"/>
      <c r="K22" s="318"/>
      <c r="L22" s="319"/>
      <c r="M22" s="323"/>
      <c r="N22" s="324"/>
      <c r="O22" s="325"/>
    </row>
    <row r="23" spans="1:15" ht="12.75">
      <c r="A23" s="311"/>
      <c r="B23" s="75"/>
      <c r="C23" s="76"/>
      <c r="D23" s="77"/>
      <c r="E23" s="78"/>
      <c r="F23" s="77"/>
      <c r="G23" s="312"/>
      <c r="H23" s="75"/>
      <c r="I23" s="77"/>
      <c r="J23" s="79"/>
      <c r="K23" s="318"/>
      <c r="L23" s="319"/>
      <c r="M23" s="326" t="s">
        <v>215</v>
      </c>
      <c r="N23" s="327">
        <f>N20+N17</f>
        <v>20768.559999999998</v>
      </c>
      <c r="O23" s="328">
        <f>O20+O17</f>
        <v>-308103.23</v>
      </c>
    </row>
    <row r="24" spans="1:15" ht="12.75">
      <c r="A24" s="311"/>
      <c r="B24" s="75"/>
      <c r="C24" s="76"/>
      <c r="D24" s="77"/>
      <c r="E24" s="78"/>
      <c r="F24" s="77"/>
      <c r="G24" s="312"/>
      <c r="H24" s="75"/>
      <c r="I24" s="77"/>
      <c r="J24" s="79"/>
      <c r="K24" s="318"/>
      <c r="L24" s="319"/>
      <c r="M24" s="326" t="s">
        <v>216</v>
      </c>
      <c r="N24" s="327"/>
      <c r="O24" s="328">
        <f>(O23/N23)</f>
        <v>-14.835079081072545</v>
      </c>
    </row>
    <row r="25" ht="12.75">
      <c r="O25" s="135"/>
    </row>
    <row r="26" spans="9:10" ht="12.75">
      <c r="I26" s="6"/>
      <c r="J2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UMVSFalcetti</cp:lastModifiedBy>
  <cp:lastPrinted>2015-01-23T09:39:52Z</cp:lastPrinted>
  <dcterms:created xsi:type="dcterms:W3CDTF">1996-11-05T10:16:36Z</dcterms:created>
  <dcterms:modified xsi:type="dcterms:W3CDTF">2022-09-01T13:27:07Z</dcterms:modified>
  <cp:category/>
  <cp:version/>
  <cp:contentType/>
  <cp:contentStatus/>
</cp:coreProperties>
</file>