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2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'FattureTempi'!$A$1:$AI$82</definedName>
  </definedNames>
  <calcPr fullCalcOnLoad="1"/>
</workbook>
</file>

<file path=xl/sharedStrings.xml><?xml version="1.0" encoding="utf-8"?>
<sst xmlns="http://schemas.openxmlformats.org/spreadsheetml/2006/main" count="449" uniqueCount="193">
  <si>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</si>
  <si>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</si>
  <si>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</si>
  <si>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</si>
  <si>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</si>
  <si>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</si>
  <si>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</si>
  <si>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</si>
  <si>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</si>
  <si>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</si>
  <si>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</si>
  <si>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</si>
  <si>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</si>
  <si>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</si>
  <si>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</si>
  <si>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</si>
  <si>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</si>
  <si>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</si>
  <si>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</si>
  <si>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</si>
  <si>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</si>
  <si>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</si>
  <si>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</si>
  <si>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</si>
  <si>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</si>
  <si>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</si>
  <si>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</si>
  <si>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</si>
  <si>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</si>
  <si>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</si>
  <si>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</si>
  <si>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</si>
  <si>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</si>
  <si>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</si>
  <si>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</si>
  <si>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</si>
  <si>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</si>
  <si>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</si>
  <si>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</si>
  <si>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</si>
  <si>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</si>
  <si>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</si>
  <si>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</si>
  <si>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</si>
  <si>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</si>
  <si>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</si>
  <si>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</si>
  <si>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</si>
  <si>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</si>
  <si>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</si>
  <si>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</si>
  <si>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</si>
  <si>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</si>
  <si>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</si>
  <si>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</si>
  <si>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</si>
  <si>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</si>
  <si>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</si>
  <si>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</si>
  <si>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</si>
  <si>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</si>
  <si>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</si>
  <si>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</si>
  <si>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</si>
  <si>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</si>
  <si>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</si>
  <si>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</si>
  <si>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</si>
  <si>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</si>
  <si>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</si>
  <si>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</si>
  <si>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</si>
  <si>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</si>
  <si>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Unione Montana dei Due Laghi</t>
  </si>
  <si>
    <t>Tempestività dei Pagamenti - Elenco Fatture Pagate - Periodo 01/07/2019 - 30/09/2019</t>
  </si>
  <si>
    <t>31/12/2018</t>
  </si>
  <si>
    <t>29/PA</t>
  </si>
  <si>
    <t>19/11/2018</t>
  </si>
  <si>
    <t>INCARICO NOMINA RPD REGOLAMENTO UE 2016/679 PROTEZIONE TRATTAMENTO DATI PRIVACY05/2018-05/2019</t>
  </si>
  <si>
    <t>SI</t>
  </si>
  <si>
    <t>ZB6239C472</t>
  </si>
  <si>
    <t>20/11/2018</t>
  </si>
  <si>
    <t>ERREGI SERVICE SRL</t>
  </si>
  <si>
    <t>02091270039</t>
  </si>
  <si>
    <t/>
  </si>
  <si>
    <t>AREA FINANZIARIO CONTABILE</t>
  </si>
  <si>
    <t>01/08/2019</t>
  </si>
  <si>
    <t>05/07/2019</t>
  </si>
  <si>
    <t>47/001</t>
  </si>
  <si>
    <t>28/06/2019</t>
  </si>
  <si>
    <t>SALDO INCARICO LEGALE PER ASSISTENZA STRAGIUDIZIALE A TUTELA DELL' AMMINISTRAZIONE,  IN MERITO A VERTENZA UFFICIO DI POLIZIA LOCALE.</t>
  </si>
  <si>
    <t>NO</t>
  </si>
  <si>
    <t>STUDIO LEGALE AVV. FEDERICA PICCALUGA</t>
  </si>
  <si>
    <t>01820660031</t>
  </si>
  <si>
    <t>PCCFRC69B54A429R</t>
  </si>
  <si>
    <t>19/07/2019</t>
  </si>
  <si>
    <t>G196004711</t>
  </si>
  <si>
    <t>FT ENERGIA ELETTRICA UFFICI SOVAZZA PERIODO 11/05-05/07/2019</t>
  </si>
  <si>
    <t>15/07/2019</t>
  </si>
  <si>
    <t>ENI GAS E LUCE SPA</t>
  </si>
  <si>
    <t>12300020158</t>
  </si>
  <si>
    <t>29/07/2019</t>
  </si>
  <si>
    <t>AL13699592</t>
  </si>
  <si>
    <t>27/07/2019</t>
  </si>
  <si>
    <t>FT.UTENZE TELEFONIA MOBILE PANNELLI INFORMATIVI PERIODO 24/05-23/07-2019</t>
  </si>
  <si>
    <t>VODAFONE ITALIA SPA</t>
  </si>
  <si>
    <t>08539010010</t>
  </si>
  <si>
    <t>93026890017</t>
  </si>
  <si>
    <t>POLIZIA LOCALE ASSOCIATA</t>
  </si>
  <si>
    <t>6 / 2257 / 2019</t>
  </si>
  <si>
    <t>29/06/2019</t>
  </si>
  <si>
    <t>FT. II°TRIMESTRE SERVIZIO GESTIONE DEGLI STIPENDI ED ADEMPIMENTI CONNESSI ANNO 2019 codice CIG: ZB127894BF</t>
  </si>
  <si>
    <t>ZB127894BF</t>
  </si>
  <si>
    <t>12/07/2019</t>
  </si>
  <si>
    <t>ALMA CENTRO SERVIZI SPA</t>
  </si>
  <si>
    <t>00572290047</t>
  </si>
  <si>
    <t>31/08/2019</t>
  </si>
  <si>
    <t>483/PA</t>
  </si>
  <si>
    <t>24/04/2019</t>
  </si>
  <si>
    <t>PROROGA SINO AL 30/06/2019 DEL CONTRATTO CON TRAFFIC TECNOLOGY SRL PER ATTIVAZIONE "PHOTORED" NEI COMUNI DI NEBBIUNO E GIGNESE</t>
  </si>
  <si>
    <t>Z6927D1CD8</t>
  </si>
  <si>
    <t>29/04/2019</t>
  </si>
  <si>
    <t>TRAFFIC TECNOLOGY SRL</t>
  </si>
  <si>
    <t>03298520242</t>
  </si>
  <si>
    <t>02/08/2019</t>
  </si>
  <si>
    <t>FE463</t>
  </si>
  <si>
    <t>28/02/2019</t>
  </si>
  <si>
    <t>FORNITURA CARBURANTE AUTOVETTURE POLIZIA LOCALE</t>
  </si>
  <si>
    <t>ZC628EE6B2</t>
  </si>
  <si>
    <t>19/03/2019</t>
  </si>
  <si>
    <t>GO S.r.l.</t>
  </si>
  <si>
    <t>08493490018</t>
  </si>
  <si>
    <t>18/04/2019</t>
  </si>
  <si>
    <t>FE645</t>
  </si>
  <si>
    <t>31/03/2019</t>
  </si>
  <si>
    <t>10/04/2019</t>
  </si>
  <si>
    <t>10/05/2019</t>
  </si>
  <si>
    <t>FE895</t>
  </si>
  <si>
    <t>30/04/2019</t>
  </si>
  <si>
    <t>15/05/2019</t>
  </si>
  <si>
    <t>FE1159</t>
  </si>
  <si>
    <t>31/05/2019</t>
  </si>
  <si>
    <t>13/06/2019</t>
  </si>
  <si>
    <t>FE1471</t>
  </si>
  <si>
    <t>30/06/2019</t>
  </si>
  <si>
    <t>06/08/2019</t>
  </si>
  <si>
    <t>000094/2/01</t>
  </si>
  <si>
    <t>FATTURA CONGUAGLIO COSTO COPIA FOTOCOPIATORE MULTIFUNZIONE UFFICI MASSINO VISCONTI</t>
  </si>
  <si>
    <t>Z2A2967837</t>
  </si>
  <si>
    <t>GARBOLI PER L'UFFICIO DI LUCA GARBOLI</t>
  </si>
  <si>
    <t>01931130031</t>
  </si>
  <si>
    <t>GRBLCU77R25L682Y</t>
  </si>
  <si>
    <t>000093/2/01</t>
  </si>
  <si>
    <t>FATTURA CANONE SEMESTRALE FOTOCOPIATORE MULTIFUNZIONE UFFICI MASSINO VISCONTI</t>
  </si>
  <si>
    <t>12/08/2019</t>
  </si>
  <si>
    <t>TOTALI FATTURE:</t>
  </si>
  <si>
    <t>IND. TEMPESTIVITA' FATTURE:</t>
  </si>
  <si>
    <t>Tempestività dei Pagamenti - Elenco Mandati senza Fatture - Periodo 01/07/2019 - 30/09/2019</t>
  </si>
  <si>
    <t>08/07/2019</t>
  </si>
  <si>
    <t>GRUPPO BANCO BPM SPA</t>
  </si>
  <si>
    <t>LIQ. SPESE TESORERIA II°TRIMESTRE 2019</t>
  </si>
  <si>
    <t>REGIONE PIEMONTE I.R.A.P.</t>
  </si>
  <si>
    <t>VERSAMENTO I.R.A.P. DIP. ALTRA P.A. COMANDANTE COMPETENZE GIUGNO 2019</t>
  </si>
  <si>
    <t>IRAP DIPENDENTE DI ALTRA P.A. DELLA POLIZIA LOCALE SIG. GIACOMONI SILVANO DI MIASINO PER MANSIONI ELETTORALI DEL MAGGIO 2019.</t>
  </si>
  <si>
    <t>UNCEM DELEGAZIONE PIEMONTESE</t>
  </si>
  <si>
    <t>QUOTA ASSOCIATIVA UNCEM ANNO 2019</t>
  </si>
  <si>
    <t>UNIPOL SAI ASSICURAZIONI SPA-AG. VCO CONSULTING SNC</t>
  </si>
  <si>
    <t>RINNOVO POLIZZA ASSICURATIVA RESPONSABILITA CIVILE AUTOVETTURE DI SERVIZIO POLIZIA LOCALE - CIG Z39294C7F3</t>
  </si>
  <si>
    <t>Z39294C7F3</t>
  </si>
  <si>
    <t>UNIONE COMUNI DEL VERGANTE</t>
  </si>
  <si>
    <t>RIMBORSO SPESE PER STRAORDINARI ELETTORALI MAGGIO 2019</t>
  </si>
  <si>
    <t>RIMBORSO SPESE PER SERVIZI ELETTORALI MAGGIO 2019</t>
  </si>
  <si>
    <t>08/08/2019</t>
  </si>
  <si>
    <t>VERSAMENTO I.R.A.P. DIP. ALTRA P.A. COMANDANTE COMPETENZE LUGLIO 2019</t>
  </si>
  <si>
    <t>16/09/2019</t>
  </si>
  <si>
    <t>VERSAMENTO I.R.A.P. DIP. ALTRA P.A. COMANDANTE COMPETENZE SETTEMBRE 2019</t>
  </si>
  <si>
    <t>19/09/2019</t>
  </si>
  <si>
    <t>COMUNE DI PISANO</t>
  </si>
  <si>
    <t>LIQ. SALDO CONVENZIONE L.R.13/97 ART.8 C.4 FONDI ATO PROGR.2018- new-PI05-PISANO- SISTEMAZIONE STRADA COMUNALE ADIACENTE AL TORRENTE TIASCA</t>
  </si>
  <si>
    <t>COMUNE DI MASSINO VISCONTI</t>
  </si>
  <si>
    <t>LIQ. SALDO INTERVENTI L.R.13/97 ART.8 C.4 FONDI ATO PROGR.2018- new-02-MASSINO V.- MANUTENZIONE OPERE E MANUTENZIONE ALVEO RIO MINORE (RIO SECCO)</t>
  </si>
  <si>
    <t>COMUNE DI COLAZZA</t>
  </si>
  <si>
    <t>ACCONTO L.R.13/97 ART.8 C.4 FONDI ATO PROGR.2018- new-01- COLAZZA -INTERVENTI DI REGIMAZIONE ACQUE TORRENTE TERZAGO</t>
  </si>
  <si>
    <t>TOTALI MANDATI:</t>
  </si>
  <si>
    <t>IND. TEMPESTIVITA' MANDATI:</t>
  </si>
  <si>
    <t>TOTALI FINALI</t>
  </si>
  <si>
    <t>IND. TEMPESTIVITA' FINALE:</t>
  </si>
  <si>
    <t>28/07/2019</t>
  </si>
  <si>
    <t>15/08/2019</t>
  </si>
  <si>
    <t>29/08/2019</t>
  </si>
  <si>
    <t>29/05/2019</t>
  </si>
  <si>
    <t>15/06/2019</t>
  </si>
  <si>
    <t>13/07/2019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</si>
</sst>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1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7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1" fillId="0" borderId="0" xfId="46" applyNumberFormat="1" applyFont="1" applyFill="1" applyBorder="1" applyAlignment="1" applyProtection="1">
      <alignment vertical="center"/>
      <protection/>
    </xf>
    <xf numFmtId="4" fontId="31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7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11" borderId="25" xfId="46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17" fillId="28" borderId="25" xfId="46" applyNumberFormat="1" applyFont="1" applyFill="1" applyBorder="1" applyAlignment="1" applyProtection="1">
      <alignment horizontal="center" vertical="center"/>
      <protection/>
    </xf>
    <xf numFmtId="0" fontId="0" fillId="28" borderId="20" xfId="0" applyFill="1" applyBorder="1" applyAlignment="1">
      <alignment/>
    </xf>
    <xf numFmtId="0" fontId="0" fillId="28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showGridLines="0" tabSelected="1" zoomScalePageLayoutView="0" workbookViewId="0" topLeftCell="A4">
      <selection activeCell="AD19" sqref="AD19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81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1220</v>
      </c>
      <c r="H8" s="112">
        <v>220</v>
      </c>
      <c r="I8" s="143" t="s">
        <v>79</v>
      </c>
      <c r="J8" s="112">
        <f aca="true" t="shared" si="0" ref="J8:J20">IF(I8="SI",G8-H8,G8)</f>
        <v>1000</v>
      </c>
      <c r="K8" s="151" t="s">
        <v>80</v>
      </c>
      <c r="L8" s="108">
        <v>2018</v>
      </c>
      <c r="M8" s="108">
        <v>430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1</v>
      </c>
      <c r="S8" s="111" t="s">
        <v>85</v>
      </c>
      <c r="T8" s="108">
        <v>1010203</v>
      </c>
      <c r="U8" s="108">
        <v>140</v>
      </c>
      <c r="V8" s="108">
        <v>4</v>
      </c>
      <c r="W8" s="108">
        <v>1</v>
      </c>
      <c r="X8" s="113">
        <v>2018</v>
      </c>
      <c r="Y8" s="113">
        <v>89</v>
      </c>
      <c r="Z8" s="113">
        <v>0</v>
      </c>
      <c r="AA8" s="114" t="s">
        <v>84</v>
      </c>
      <c r="AB8" s="108">
        <v>124</v>
      </c>
      <c r="AC8" s="109" t="s">
        <v>86</v>
      </c>
      <c r="AD8" s="152" t="s">
        <v>75</v>
      </c>
      <c r="AE8" s="152" t="s">
        <v>86</v>
      </c>
      <c r="AF8" s="153">
        <f aca="true" t="shared" si="1" ref="AF8:AF20">AE8-AD8</f>
        <v>213</v>
      </c>
      <c r="AG8" s="154">
        <f aca="true" t="shared" si="2" ref="AG8:AG20">IF(AI8="SI",0,J8)</f>
        <v>1000</v>
      </c>
      <c r="AH8" s="155">
        <f aca="true" t="shared" si="3" ref="AH8:AH20">AG8*AF8</f>
        <v>213000</v>
      </c>
      <c r="AI8" s="156"/>
    </row>
    <row r="9" spans="1:35" ht="15">
      <c r="A9" s="108">
        <v>2019</v>
      </c>
      <c r="B9" s="108">
        <v>25</v>
      </c>
      <c r="C9" s="109" t="s">
        <v>87</v>
      </c>
      <c r="D9" s="150" t="s">
        <v>88</v>
      </c>
      <c r="E9" s="109" t="s">
        <v>89</v>
      </c>
      <c r="F9" s="111" t="s">
        <v>90</v>
      </c>
      <c r="G9" s="112">
        <v>1078.48</v>
      </c>
      <c r="H9" s="112">
        <v>194.48</v>
      </c>
      <c r="I9" s="143" t="s">
        <v>91</v>
      </c>
      <c r="J9" s="112">
        <f t="shared" si="0"/>
        <v>1078.48</v>
      </c>
      <c r="K9" s="151" t="s">
        <v>84</v>
      </c>
      <c r="L9" s="108">
        <v>2019</v>
      </c>
      <c r="M9" s="108">
        <v>459</v>
      </c>
      <c r="N9" s="109" t="s">
        <v>89</v>
      </c>
      <c r="O9" s="111" t="s">
        <v>92</v>
      </c>
      <c r="P9" s="109" t="s">
        <v>93</v>
      </c>
      <c r="Q9" s="109" t="s">
        <v>94</v>
      </c>
      <c r="R9" s="108">
        <v>1</v>
      </c>
      <c r="S9" s="111" t="s">
        <v>85</v>
      </c>
      <c r="T9" s="108">
        <v>1010203</v>
      </c>
      <c r="U9" s="108">
        <v>140</v>
      </c>
      <c r="V9" s="108">
        <v>5</v>
      </c>
      <c r="W9" s="108">
        <v>1</v>
      </c>
      <c r="X9" s="113">
        <v>2019</v>
      </c>
      <c r="Y9" s="113">
        <v>1</v>
      </c>
      <c r="Z9" s="113">
        <v>0</v>
      </c>
      <c r="AA9" s="114" t="s">
        <v>84</v>
      </c>
      <c r="AB9" s="108">
        <v>109</v>
      </c>
      <c r="AC9" s="109" t="s">
        <v>95</v>
      </c>
      <c r="AD9" s="152" t="s">
        <v>187</v>
      </c>
      <c r="AE9" s="152" t="s">
        <v>95</v>
      </c>
      <c r="AF9" s="153">
        <f t="shared" si="1"/>
        <v>-9</v>
      </c>
      <c r="AG9" s="154">
        <f t="shared" si="2"/>
        <v>1078.48</v>
      </c>
      <c r="AH9" s="155">
        <f t="shared" si="3"/>
        <v>-9706.32</v>
      </c>
      <c r="AI9" s="156"/>
    </row>
    <row r="10" spans="1:35" ht="15">
      <c r="A10" s="108">
        <v>2019</v>
      </c>
      <c r="B10" s="108">
        <v>26</v>
      </c>
      <c r="C10" s="109" t="s">
        <v>86</v>
      </c>
      <c r="D10" s="150" t="s">
        <v>96</v>
      </c>
      <c r="E10" s="109" t="s">
        <v>87</v>
      </c>
      <c r="F10" s="111" t="s">
        <v>97</v>
      </c>
      <c r="G10" s="112">
        <v>82.8</v>
      </c>
      <c r="H10" s="112">
        <v>14.93</v>
      </c>
      <c r="I10" s="143" t="s">
        <v>79</v>
      </c>
      <c r="J10" s="112">
        <f t="shared" si="0"/>
        <v>67.87</v>
      </c>
      <c r="K10" s="151" t="s">
        <v>84</v>
      </c>
      <c r="L10" s="108">
        <v>2019</v>
      </c>
      <c r="M10" s="108">
        <v>473</v>
      </c>
      <c r="N10" s="109" t="s">
        <v>98</v>
      </c>
      <c r="O10" s="111" t="s">
        <v>99</v>
      </c>
      <c r="P10" s="109" t="s">
        <v>100</v>
      </c>
      <c r="Q10" s="109" t="s">
        <v>100</v>
      </c>
      <c r="R10" s="108">
        <v>1</v>
      </c>
      <c r="S10" s="111" t="s">
        <v>85</v>
      </c>
      <c r="T10" s="108">
        <v>1010203</v>
      </c>
      <c r="U10" s="108">
        <v>140</v>
      </c>
      <c r="V10" s="108">
        <v>4</v>
      </c>
      <c r="W10" s="108">
        <v>5</v>
      </c>
      <c r="X10" s="113">
        <v>2019</v>
      </c>
      <c r="Y10" s="113">
        <v>98</v>
      </c>
      <c r="Z10" s="113">
        <v>0</v>
      </c>
      <c r="AA10" s="114" t="s">
        <v>84</v>
      </c>
      <c r="AB10" s="108">
        <v>120</v>
      </c>
      <c r="AC10" s="109" t="s">
        <v>86</v>
      </c>
      <c r="AD10" s="152" t="s">
        <v>188</v>
      </c>
      <c r="AE10" s="152" t="s">
        <v>86</v>
      </c>
      <c r="AF10" s="153">
        <f t="shared" si="1"/>
        <v>-14</v>
      </c>
      <c r="AG10" s="154">
        <f t="shared" si="2"/>
        <v>67.87</v>
      </c>
      <c r="AH10" s="155">
        <f t="shared" si="3"/>
        <v>-950.1800000000001</v>
      </c>
      <c r="AI10" s="156"/>
    </row>
    <row r="11" spans="1:35" ht="15">
      <c r="A11" s="108">
        <v>2019</v>
      </c>
      <c r="B11" s="108">
        <v>27</v>
      </c>
      <c r="C11" s="109" t="s">
        <v>86</v>
      </c>
      <c r="D11" s="150" t="s">
        <v>102</v>
      </c>
      <c r="E11" s="109" t="s">
        <v>103</v>
      </c>
      <c r="F11" s="111" t="s">
        <v>104</v>
      </c>
      <c r="G11" s="112">
        <v>570.96</v>
      </c>
      <c r="H11" s="112">
        <v>102.96</v>
      </c>
      <c r="I11" s="143" t="s">
        <v>79</v>
      </c>
      <c r="J11" s="112">
        <f t="shared" si="0"/>
        <v>468.00000000000006</v>
      </c>
      <c r="K11" s="151" t="s">
        <v>84</v>
      </c>
      <c r="L11" s="108">
        <v>2019</v>
      </c>
      <c r="M11" s="108">
        <v>498</v>
      </c>
      <c r="N11" s="109" t="s">
        <v>101</v>
      </c>
      <c r="O11" s="111" t="s">
        <v>105</v>
      </c>
      <c r="P11" s="109" t="s">
        <v>106</v>
      </c>
      <c r="Q11" s="109" t="s">
        <v>107</v>
      </c>
      <c r="R11" s="108">
        <v>6</v>
      </c>
      <c r="S11" s="111" t="s">
        <v>108</v>
      </c>
      <c r="T11" s="108">
        <v>1030103</v>
      </c>
      <c r="U11" s="108">
        <v>1130</v>
      </c>
      <c r="V11" s="108">
        <v>2</v>
      </c>
      <c r="W11" s="108">
        <v>1</v>
      </c>
      <c r="X11" s="113">
        <v>2019</v>
      </c>
      <c r="Y11" s="113">
        <v>11</v>
      </c>
      <c r="Z11" s="113">
        <v>0</v>
      </c>
      <c r="AA11" s="114" t="s">
        <v>84</v>
      </c>
      <c r="AB11" s="108">
        <v>121</v>
      </c>
      <c r="AC11" s="109" t="s">
        <v>86</v>
      </c>
      <c r="AD11" s="152" t="s">
        <v>189</v>
      </c>
      <c r="AE11" s="152" t="s">
        <v>86</v>
      </c>
      <c r="AF11" s="153">
        <f t="shared" si="1"/>
        <v>-28</v>
      </c>
      <c r="AG11" s="154">
        <f t="shared" si="2"/>
        <v>468.00000000000006</v>
      </c>
      <c r="AH11" s="155">
        <f t="shared" si="3"/>
        <v>-13104.000000000002</v>
      </c>
      <c r="AI11" s="156"/>
    </row>
    <row r="12" spans="1:35" ht="15">
      <c r="A12" s="108">
        <v>2019</v>
      </c>
      <c r="B12" s="108">
        <v>28</v>
      </c>
      <c r="C12" s="109" t="s">
        <v>86</v>
      </c>
      <c r="D12" s="150" t="s">
        <v>109</v>
      </c>
      <c r="E12" s="109" t="s">
        <v>110</v>
      </c>
      <c r="F12" s="111" t="s">
        <v>111</v>
      </c>
      <c r="G12" s="112">
        <v>290.36</v>
      </c>
      <c r="H12" s="112">
        <v>52.36</v>
      </c>
      <c r="I12" s="143" t="s">
        <v>79</v>
      </c>
      <c r="J12" s="112">
        <f t="shared" si="0"/>
        <v>238</v>
      </c>
      <c r="K12" s="151" t="s">
        <v>112</v>
      </c>
      <c r="L12" s="108">
        <v>2019</v>
      </c>
      <c r="M12" s="108">
        <v>470</v>
      </c>
      <c r="N12" s="109" t="s">
        <v>113</v>
      </c>
      <c r="O12" s="111" t="s">
        <v>114</v>
      </c>
      <c r="P12" s="109" t="s">
        <v>115</v>
      </c>
      <c r="Q12" s="109" t="s">
        <v>84</v>
      </c>
      <c r="R12" s="108">
        <v>1</v>
      </c>
      <c r="S12" s="111" t="s">
        <v>85</v>
      </c>
      <c r="T12" s="108">
        <v>1010203</v>
      </c>
      <c r="U12" s="108">
        <v>140</v>
      </c>
      <c r="V12" s="108">
        <v>4</v>
      </c>
      <c r="W12" s="108">
        <v>9</v>
      </c>
      <c r="X12" s="113">
        <v>2019</v>
      </c>
      <c r="Y12" s="113">
        <v>21</v>
      </c>
      <c r="Z12" s="113">
        <v>0</v>
      </c>
      <c r="AA12" s="114" t="s">
        <v>84</v>
      </c>
      <c r="AB12" s="108">
        <v>122</v>
      </c>
      <c r="AC12" s="109" t="s">
        <v>86</v>
      </c>
      <c r="AD12" s="152" t="s">
        <v>116</v>
      </c>
      <c r="AE12" s="152" t="s">
        <v>86</v>
      </c>
      <c r="AF12" s="153">
        <f t="shared" si="1"/>
        <v>-30</v>
      </c>
      <c r="AG12" s="154">
        <f t="shared" si="2"/>
        <v>238</v>
      </c>
      <c r="AH12" s="155">
        <f t="shared" si="3"/>
        <v>-7140</v>
      </c>
      <c r="AI12" s="156"/>
    </row>
    <row r="13" spans="1:35" ht="15">
      <c r="A13" s="108">
        <v>2019</v>
      </c>
      <c r="B13" s="108">
        <v>29</v>
      </c>
      <c r="C13" s="109" t="s">
        <v>86</v>
      </c>
      <c r="D13" s="150" t="s">
        <v>117</v>
      </c>
      <c r="E13" s="109" t="s">
        <v>118</v>
      </c>
      <c r="F13" s="111" t="s">
        <v>119</v>
      </c>
      <c r="G13" s="112">
        <v>14640</v>
      </c>
      <c r="H13" s="112">
        <v>2640</v>
      </c>
      <c r="I13" s="143" t="s">
        <v>79</v>
      </c>
      <c r="J13" s="112">
        <f t="shared" si="0"/>
        <v>12000</v>
      </c>
      <c r="K13" s="151" t="s">
        <v>120</v>
      </c>
      <c r="L13" s="108">
        <v>2019</v>
      </c>
      <c r="M13" s="108">
        <v>337</v>
      </c>
      <c r="N13" s="109" t="s">
        <v>121</v>
      </c>
      <c r="O13" s="111" t="s">
        <v>122</v>
      </c>
      <c r="P13" s="109" t="s">
        <v>123</v>
      </c>
      <c r="Q13" s="109" t="s">
        <v>123</v>
      </c>
      <c r="R13" s="108">
        <v>6</v>
      </c>
      <c r="S13" s="111" t="s">
        <v>108</v>
      </c>
      <c r="T13" s="108">
        <v>1030104</v>
      </c>
      <c r="U13" s="108">
        <v>1140</v>
      </c>
      <c r="V13" s="108">
        <v>1</v>
      </c>
      <c r="W13" s="108">
        <v>1</v>
      </c>
      <c r="X13" s="113">
        <v>2019</v>
      </c>
      <c r="Y13" s="113">
        <v>41</v>
      </c>
      <c r="Z13" s="113">
        <v>0</v>
      </c>
      <c r="AA13" s="114" t="s">
        <v>84</v>
      </c>
      <c r="AB13" s="108">
        <v>126</v>
      </c>
      <c r="AC13" s="109" t="s">
        <v>86</v>
      </c>
      <c r="AD13" s="152" t="s">
        <v>190</v>
      </c>
      <c r="AE13" s="152" t="s">
        <v>124</v>
      </c>
      <c r="AF13" s="153">
        <f t="shared" si="1"/>
        <v>65</v>
      </c>
      <c r="AG13" s="154">
        <f t="shared" si="2"/>
        <v>12000</v>
      </c>
      <c r="AH13" s="155">
        <f t="shared" si="3"/>
        <v>780000</v>
      </c>
      <c r="AI13" s="156"/>
    </row>
    <row r="14" spans="1:35" ht="15">
      <c r="A14" s="108">
        <v>2019</v>
      </c>
      <c r="B14" s="108">
        <v>30</v>
      </c>
      <c r="C14" s="109" t="s">
        <v>86</v>
      </c>
      <c r="D14" s="150" t="s">
        <v>125</v>
      </c>
      <c r="E14" s="109" t="s">
        <v>126</v>
      </c>
      <c r="F14" s="111" t="s">
        <v>127</v>
      </c>
      <c r="G14" s="112">
        <v>681.42</v>
      </c>
      <c r="H14" s="112">
        <v>122.88</v>
      </c>
      <c r="I14" s="143" t="s">
        <v>79</v>
      </c>
      <c r="J14" s="112">
        <f t="shared" si="0"/>
        <v>558.54</v>
      </c>
      <c r="K14" s="151" t="s">
        <v>128</v>
      </c>
      <c r="L14" s="108">
        <v>2019</v>
      </c>
      <c r="M14" s="108">
        <v>233</v>
      </c>
      <c r="N14" s="109" t="s">
        <v>129</v>
      </c>
      <c r="O14" s="111" t="s">
        <v>130</v>
      </c>
      <c r="P14" s="109" t="s">
        <v>131</v>
      </c>
      <c r="Q14" s="109" t="s">
        <v>131</v>
      </c>
      <c r="R14" s="108">
        <v>6</v>
      </c>
      <c r="S14" s="111" t="s">
        <v>108</v>
      </c>
      <c r="T14" s="108">
        <v>1030102</v>
      </c>
      <c r="U14" s="108">
        <v>1120</v>
      </c>
      <c r="V14" s="108">
        <v>3</v>
      </c>
      <c r="W14" s="108">
        <v>1</v>
      </c>
      <c r="X14" s="113">
        <v>2019</v>
      </c>
      <c r="Y14" s="113">
        <v>77</v>
      </c>
      <c r="Z14" s="113">
        <v>0</v>
      </c>
      <c r="AA14" s="114" t="s">
        <v>84</v>
      </c>
      <c r="AB14" s="108">
        <v>125</v>
      </c>
      <c r="AC14" s="109" t="s">
        <v>86</v>
      </c>
      <c r="AD14" s="152" t="s">
        <v>132</v>
      </c>
      <c r="AE14" s="152" t="s">
        <v>124</v>
      </c>
      <c r="AF14" s="153">
        <f t="shared" si="1"/>
        <v>106</v>
      </c>
      <c r="AG14" s="154">
        <f t="shared" si="2"/>
        <v>558.54</v>
      </c>
      <c r="AH14" s="155">
        <f t="shared" si="3"/>
        <v>59205.24</v>
      </c>
      <c r="AI14" s="156"/>
    </row>
    <row r="15" spans="1:35" ht="15">
      <c r="A15" s="108">
        <v>2019</v>
      </c>
      <c r="B15" s="108">
        <v>31</v>
      </c>
      <c r="C15" s="109" t="s">
        <v>86</v>
      </c>
      <c r="D15" s="150" t="s">
        <v>133</v>
      </c>
      <c r="E15" s="109" t="s">
        <v>134</v>
      </c>
      <c r="F15" s="111" t="s">
        <v>127</v>
      </c>
      <c r="G15" s="112">
        <v>392.64</v>
      </c>
      <c r="H15" s="112">
        <v>70.8</v>
      </c>
      <c r="I15" s="143" t="s">
        <v>79</v>
      </c>
      <c r="J15" s="112">
        <f t="shared" si="0"/>
        <v>321.84</v>
      </c>
      <c r="K15" s="151" t="s">
        <v>128</v>
      </c>
      <c r="L15" s="108">
        <v>2019</v>
      </c>
      <c r="M15" s="108">
        <v>299</v>
      </c>
      <c r="N15" s="109" t="s">
        <v>135</v>
      </c>
      <c r="O15" s="111" t="s">
        <v>130</v>
      </c>
      <c r="P15" s="109" t="s">
        <v>131</v>
      </c>
      <c r="Q15" s="109" t="s">
        <v>131</v>
      </c>
      <c r="R15" s="108">
        <v>6</v>
      </c>
      <c r="S15" s="111" t="s">
        <v>108</v>
      </c>
      <c r="T15" s="108">
        <v>1030102</v>
      </c>
      <c r="U15" s="108">
        <v>1120</v>
      </c>
      <c r="V15" s="108">
        <v>3</v>
      </c>
      <c r="W15" s="108">
        <v>1</v>
      </c>
      <c r="X15" s="113">
        <v>2019</v>
      </c>
      <c r="Y15" s="113">
        <v>77</v>
      </c>
      <c r="Z15" s="113">
        <v>0</v>
      </c>
      <c r="AA15" s="114" t="s">
        <v>84</v>
      </c>
      <c r="AB15" s="108">
        <v>125</v>
      </c>
      <c r="AC15" s="109" t="s">
        <v>86</v>
      </c>
      <c r="AD15" s="152" t="s">
        <v>136</v>
      </c>
      <c r="AE15" s="152" t="s">
        <v>124</v>
      </c>
      <c r="AF15" s="153">
        <f t="shared" si="1"/>
        <v>84</v>
      </c>
      <c r="AG15" s="154">
        <f t="shared" si="2"/>
        <v>321.84</v>
      </c>
      <c r="AH15" s="155">
        <f t="shared" si="3"/>
        <v>27034.559999999998</v>
      </c>
      <c r="AI15" s="156"/>
    </row>
    <row r="16" spans="1:35" ht="15">
      <c r="A16" s="108">
        <v>2019</v>
      </c>
      <c r="B16" s="108">
        <v>32</v>
      </c>
      <c r="C16" s="109" t="s">
        <v>86</v>
      </c>
      <c r="D16" s="150" t="s">
        <v>137</v>
      </c>
      <c r="E16" s="109" t="s">
        <v>138</v>
      </c>
      <c r="F16" s="111" t="s">
        <v>127</v>
      </c>
      <c r="G16" s="112">
        <v>347.05</v>
      </c>
      <c r="H16" s="112">
        <v>62.58</v>
      </c>
      <c r="I16" s="143" t="s">
        <v>79</v>
      </c>
      <c r="J16" s="112">
        <f t="shared" si="0"/>
        <v>284.47</v>
      </c>
      <c r="K16" s="151" t="s">
        <v>128</v>
      </c>
      <c r="L16" s="108">
        <v>2019</v>
      </c>
      <c r="M16" s="108">
        <v>373</v>
      </c>
      <c r="N16" s="109" t="s">
        <v>139</v>
      </c>
      <c r="O16" s="111" t="s">
        <v>130</v>
      </c>
      <c r="P16" s="109" t="s">
        <v>131</v>
      </c>
      <c r="Q16" s="109" t="s">
        <v>131</v>
      </c>
      <c r="R16" s="108">
        <v>6</v>
      </c>
      <c r="S16" s="111" t="s">
        <v>108</v>
      </c>
      <c r="T16" s="108">
        <v>1030102</v>
      </c>
      <c r="U16" s="108">
        <v>1120</v>
      </c>
      <c r="V16" s="108">
        <v>3</v>
      </c>
      <c r="W16" s="108">
        <v>1</v>
      </c>
      <c r="X16" s="113">
        <v>2019</v>
      </c>
      <c r="Y16" s="113">
        <v>77</v>
      </c>
      <c r="Z16" s="113">
        <v>0</v>
      </c>
      <c r="AA16" s="114" t="s">
        <v>84</v>
      </c>
      <c r="AB16" s="108">
        <v>125</v>
      </c>
      <c r="AC16" s="109" t="s">
        <v>86</v>
      </c>
      <c r="AD16" s="152" t="s">
        <v>191</v>
      </c>
      <c r="AE16" s="152" t="s">
        <v>124</v>
      </c>
      <c r="AF16" s="153">
        <f t="shared" si="1"/>
        <v>48</v>
      </c>
      <c r="AG16" s="154">
        <f t="shared" si="2"/>
        <v>284.47</v>
      </c>
      <c r="AH16" s="155">
        <f t="shared" si="3"/>
        <v>13654.560000000001</v>
      </c>
      <c r="AI16" s="156"/>
    </row>
    <row r="17" spans="1:35" ht="15">
      <c r="A17" s="108">
        <v>2019</v>
      </c>
      <c r="B17" s="108">
        <v>33</v>
      </c>
      <c r="C17" s="109" t="s">
        <v>86</v>
      </c>
      <c r="D17" s="150" t="s">
        <v>140</v>
      </c>
      <c r="E17" s="109" t="s">
        <v>141</v>
      </c>
      <c r="F17" s="111" t="s">
        <v>127</v>
      </c>
      <c r="G17" s="112">
        <v>184.32</v>
      </c>
      <c r="H17" s="112">
        <v>33.24</v>
      </c>
      <c r="I17" s="143" t="s">
        <v>79</v>
      </c>
      <c r="J17" s="112">
        <f t="shared" si="0"/>
        <v>151.07999999999998</v>
      </c>
      <c r="K17" s="151" t="s">
        <v>128</v>
      </c>
      <c r="L17" s="108">
        <v>2019</v>
      </c>
      <c r="M17" s="108">
        <v>435</v>
      </c>
      <c r="N17" s="109" t="s">
        <v>142</v>
      </c>
      <c r="O17" s="111" t="s">
        <v>130</v>
      </c>
      <c r="P17" s="109" t="s">
        <v>131</v>
      </c>
      <c r="Q17" s="109" t="s">
        <v>131</v>
      </c>
      <c r="R17" s="108">
        <v>6</v>
      </c>
      <c r="S17" s="111" t="s">
        <v>108</v>
      </c>
      <c r="T17" s="108">
        <v>1030102</v>
      </c>
      <c r="U17" s="108">
        <v>1120</v>
      </c>
      <c r="V17" s="108">
        <v>3</v>
      </c>
      <c r="W17" s="108">
        <v>1</v>
      </c>
      <c r="X17" s="113">
        <v>2019</v>
      </c>
      <c r="Y17" s="113">
        <v>77</v>
      </c>
      <c r="Z17" s="113">
        <v>0</v>
      </c>
      <c r="AA17" s="114" t="s">
        <v>84</v>
      </c>
      <c r="AB17" s="108">
        <v>125</v>
      </c>
      <c r="AC17" s="109" t="s">
        <v>86</v>
      </c>
      <c r="AD17" s="152" t="s">
        <v>192</v>
      </c>
      <c r="AE17" s="152" t="s">
        <v>124</v>
      </c>
      <c r="AF17" s="153">
        <f t="shared" si="1"/>
        <v>20</v>
      </c>
      <c r="AG17" s="154">
        <f t="shared" si="2"/>
        <v>151.07999999999998</v>
      </c>
      <c r="AH17" s="155">
        <f t="shared" si="3"/>
        <v>3021.5999999999995</v>
      </c>
      <c r="AI17" s="156"/>
    </row>
    <row r="18" spans="1:35" ht="15">
      <c r="A18" s="108">
        <v>2019</v>
      </c>
      <c r="B18" s="108">
        <v>34</v>
      </c>
      <c r="C18" s="109" t="s">
        <v>86</v>
      </c>
      <c r="D18" s="150" t="s">
        <v>143</v>
      </c>
      <c r="E18" s="109" t="s">
        <v>144</v>
      </c>
      <c r="F18" s="111" t="s">
        <v>127</v>
      </c>
      <c r="G18" s="112">
        <v>290.88</v>
      </c>
      <c r="H18" s="112">
        <v>52.45</v>
      </c>
      <c r="I18" s="143" t="s">
        <v>79</v>
      </c>
      <c r="J18" s="112">
        <f t="shared" si="0"/>
        <v>238.43</v>
      </c>
      <c r="K18" s="151" t="s">
        <v>128</v>
      </c>
      <c r="L18" s="108">
        <v>2019</v>
      </c>
      <c r="M18" s="108">
        <v>471</v>
      </c>
      <c r="N18" s="109" t="s">
        <v>113</v>
      </c>
      <c r="O18" s="111" t="s">
        <v>130</v>
      </c>
      <c r="P18" s="109" t="s">
        <v>131</v>
      </c>
      <c r="Q18" s="109" t="s">
        <v>131</v>
      </c>
      <c r="R18" s="108">
        <v>6</v>
      </c>
      <c r="S18" s="111" t="s">
        <v>108</v>
      </c>
      <c r="T18" s="108">
        <v>1030102</v>
      </c>
      <c r="U18" s="108">
        <v>1120</v>
      </c>
      <c r="V18" s="108">
        <v>3</v>
      </c>
      <c r="W18" s="108">
        <v>1</v>
      </c>
      <c r="X18" s="113">
        <v>2019</v>
      </c>
      <c r="Y18" s="113">
        <v>77</v>
      </c>
      <c r="Z18" s="113">
        <v>0</v>
      </c>
      <c r="AA18" s="114" t="s">
        <v>84</v>
      </c>
      <c r="AB18" s="108">
        <v>125</v>
      </c>
      <c r="AC18" s="109" t="s">
        <v>86</v>
      </c>
      <c r="AD18" s="152" t="s">
        <v>154</v>
      </c>
      <c r="AE18" s="152" t="s">
        <v>124</v>
      </c>
      <c r="AF18" s="153">
        <f t="shared" si="1"/>
        <v>-10</v>
      </c>
      <c r="AG18" s="154">
        <f t="shared" si="2"/>
        <v>238.43</v>
      </c>
      <c r="AH18" s="155">
        <f t="shared" si="3"/>
        <v>-2384.3</v>
      </c>
      <c r="AI18" s="156"/>
    </row>
    <row r="19" spans="1:35" ht="15">
      <c r="A19" s="108">
        <v>2019</v>
      </c>
      <c r="B19" s="108">
        <v>35</v>
      </c>
      <c r="C19" s="109" t="s">
        <v>145</v>
      </c>
      <c r="D19" s="150" t="s">
        <v>146</v>
      </c>
      <c r="E19" s="109" t="s">
        <v>132</v>
      </c>
      <c r="F19" s="111" t="s">
        <v>147</v>
      </c>
      <c r="G19" s="112">
        <v>492.77</v>
      </c>
      <c r="H19" s="112">
        <v>88.86</v>
      </c>
      <c r="I19" s="143" t="s">
        <v>79</v>
      </c>
      <c r="J19" s="112">
        <f t="shared" si="0"/>
        <v>403.90999999999997</v>
      </c>
      <c r="K19" s="151" t="s">
        <v>148</v>
      </c>
      <c r="L19" s="108">
        <v>2019</v>
      </c>
      <c r="M19" s="108">
        <v>335</v>
      </c>
      <c r="N19" s="109" t="s">
        <v>121</v>
      </c>
      <c r="O19" s="111" t="s">
        <v>149</v>
      </c>
      <c r="P19" s="109" t="s">
        <v>150</v>
      </c>
      <c r="Q19" s="109" t="s">
        <v>151</v>
      </c>
      <c r="R19" s="108">
        <v>6</v>
      </c>
      <c r="S19" s="111" t="s">
        <v>108</v>
      </c>
      <c r="T19" s="108">
        <v>1030102</v>
      </c>
      <c r="U19" s="108">
        <v>1120</v>
      </c>
      <c r="V19" s="108">
        <v>2</v>
      </c>
      <c r="W19" s="108">
        <v>2</v>
      </c>
      <c r="X19" s="113">
        <v>2019</v>
      </c>
      <c r="Y19" s="113">
        <v>101</v>
      </c>
      <c r="Z19" s="113">
        <v>0</v>
      </c>
      <c r="AA19" s="114" t="s">
        <v>84</v>
      </c>
      <c r="AB19" s="108">
        <v>131</v>
      </c>
      <c r="AC19" s="109" t="s">
        <v>145</v>
      </c>
      <c r="AD19" s="152" t="s">
        <v>190</v>
      </c>
      <c r="AE19" s="152" t="s">
        <v>145</v>
      </c>
      <c r="AF19" s="153">
        <f t="shared" si="1"/>
        <v>69</v>
      </c>
      <c r="AG19" s="154">
        <f t="shared" si="2"/>
        <v>403.90999999999997</v>
      </c>
      <c r="AH19" s="155">
        <f t="shared" si="3"/>
        <v>27869.789999999997</v>
      </c>
      <c r="AI19" s="156"/>
    </row>
    <row r="20" spans="1:35" ht="15">
      <c r="A20" s="108">
        <v>2019</v>
      </c>
      <c r="B20" s="108">
        <v>36</v>
      </c>
      <c r="C20" s="109" t="s">
        <v>145</v>
      </c>
      <c r="D20" s="150" t="s">
        <v>152</v>
      </c>
      <c r="E20" s="109" t="s">
        <v>132</v>
      </c>
      <c r="F20" s="111" t="s">
        <v>153</v>
      </c>
      <c r="G20" s="112">
        <v>413.58</v>
      </c>
      <c r="H20" s="112">
        <v>74.58</v>
      </c>
      <c r="I20" s="143" t="s">
        <v>79</v>
      </c>
      <c r="J20" s="112">
        <f t="shared" si="0"/>
        <v>339</v>
      </c>
      <c r="K20" s="151" t="s">
        <v>148</v>
      </c>
      <c r="L20" s="108">
        <v>2019</v>
      </c>
      <c r="M20" s="108">
        <v>333</v>
      </c>
      <c r="N20" s="109" t="s">
        <v>121</v>
      </c>
      <c r="O20" s="111" t="s">
        <v>149</v>
      </c>
      <c r="P20" s="109" t="s">
        <v>150</v>
      </c>
      <c r="Q20" s="109" t="s">
        <v>151</v>
      </c>
      <c r="R20" s="108">
        <v>6</v>
      </c>
      <c r="S20" s="111" t="s">
        <v>108</v>
      </c>
      <c r="T20" s="108">
        <v>1030102</v>
      </c>
      <c r="U20" s="108">
        <v>1120</v>
      </c>
      <c r="V20" s="108">
        <v>2</v>
      </c>
      <c r="W20" s="108">
        <v>2</v>
      </c>
      <c r="X20" s="113">
        <v>2019</v>
      </c>
      <c r="Y20" s="113">
        <v>101</v>
      </c>
      <c r="Z20" s="113">
        <v>0</v>
      </c>
      <c r="AA20" s="114" t="s">
        <v>84</v>
      </c>
      <c r="AB20" s="108">
        <v>130</v>
      </c>
      <c r="AC20" s="109" t="s">
        <v>145</v>
      </c>
      <c r="AD20" s="152" t="s">
        <v>190</v>
      </c>
      <c r="AE20" s="152" t="s">
        <v>145</v>
      </c>
      <c r="AF20" s="153">
        <f t="shared" si="1"/>
        <v>69</v>
      </c>
      <c r="AG20" s="154">
        <f t="shared" si="2"/>
        <v>339</v>
      </c>
      <c r="AH20" s="155">
        <f t="shared" si="3"/>
        <v>23391</v>
      </c>
      <c r="AI20" s="156"/>
    </row>
    <row r="21" spans="1:35" ht="15">
      <c r="A21" s="108"/>
      <c r="B21" s="108"/>
      <c r="C21" s="109"/>
      <c r="D21" s="150"/>
      <c r="E21" s="109"/>
      <c r="F21" s="111"/>
      <c r="G21" s="112"/>
      <c r="H21" s="112"/>
      <c r="I21" s="143"/>
      <c r="J21" s="112"/>
      <c r="K21" s="151"/>
      <c r="L21" s="108"/>
      <c r="M21" s="108"/>
      <c r="N21" s="109"/>
      <c r="O21" s="111"/>
      <c r="P21" s="109"/>
      <c r="Q21" s="109"/>
      <c r="R21" s="108"/>
      <c r="S21" s="111"/>
      <c r="T21" s="108"/>
      <c r="U21" s="108"/>
      <c r="V21" s="108"/>
      <c r="W21" s="108"/>
      <c r="X21" s="113"/>
      <c r="Y21" s="113"/>
      <c r="Z21" s="113"/>
      <c r="AA21" s="114"/>
      <c r="AB21" s="108"/>
      <c r="AC21" s="109"/>
      <c r="AD21" s="157"/>
      <c r="AE21" s="157"/>
      <c r="AF21" s="158"/>
      <c r="AG21" s="159"/>
      <c r="AH21" s="159"/>
      <c r="AI21" s="160"/>
    </row>
    <row r="22" spans="1:35" ht="15">
      <c r="A22" s="108"/>
      <c r="B22" s="108"/>
      <c r="C22" s="109"/>
      <c r="D22" s="150"/>
      <c r="E22" s="109"/>
      <c r="F22" s="111"/>
      <c r="G22" s="112"/>
      <c r="H22" s="112"/>
      <c r="I22" s="143"/>
      <c r="J22" s="112"/>
      <c r="K22" s="151"/>
      <c r="L22" s="108"/>
      <c r="M22" s="108"/>
      <c r="N22" s="109"/>
      <c r="O22" s="111"/>
      <c r="P22" s="109"/>
      <c r="Q22" s="109"/>
      <c r="R22" s="108"/>
      <c r="S22" s="111"/>
      <c r="T22" s="108"/>
      <c r="U22" s="108"/>
      <c r="V22" s="108"/>
      <c r="W22" s="108"/>
      <c r="X22" s="113"/>
      <c r="Y22" s="113"/>
      <c r="Z22" s="113"/>
      <c r="AA22" s="114"/>
      <c r="AB22" s="108"/>
      <c r="AC22" s="109"/>
      <c r="AD22" s="157"/>
      <c r="AE22" s="157"/>
      <c r="AF22" s="161" t="s">
        <v>155</v>
      </c>
      <c r="AG22" s="162">
        <f>SUM(AG8:AG20)</f>
        <v>17149.62</v>
      </c>
      <c r="AH22" s="162">
        <f>SUM(AH8:AH20)</f>
        <v>1113891.9500000002</v>
      </c>
      <c r="AI22" s="160"/>
    </row>
    <row r="23" spans="1:35" ht="15">
      <c r="A23" s="108"/>
      <c r="B23" s="108"/>
      <c r="C23" s="109"/>
      <c r="D23" s="150"/>
      <c r="E23" s="109"/>
      <c r="F23" s="111"/>
      <c r="G23" s="112"/>
      <c r="H23" s="112"/>
      <c r="I23" s="143"/>
      <c r="J23" s="112"/>
      <c r="K23" s="151"/>
      <c r="L23" s="108"/>
      <c r="M23" s="108"/>
      <c r="N23" s="109"/>
      <c r="O23" s="111"/>
      <c r="P23" s="109"/>
      <c r="Q23" s="109"/>
      <c r="R23" s="108"/>
      <c r="S23" s="111"/>
      <c r="T23" s="108"/>
      <c r="U23" s="108"/>
      <c r="V23" s="108"/>
      <c r="W23" s="108"/>
      <c r="X23" s="113"/>
      <c r="Y23" s="113"/>
      <c r="Z23" s="113"/>
      <c r="AA23" s="114"/>
      <c r="AB23" s="108"/>
      <c r="AC23" s="109"/>
      <c r="AD23" s="157"/>
      <c r="AE23" s="157"/>
      <c r="AF23" s="161" t="s">
        <v>156</v>
      </c>
      <c r="AG23" s="162"/>
      <c r="AH23" s="162">
        <f>IF(AG22&lt;&gt;0,AH22/AG22,0)</f>
        <v>64.95140708657102</v>
      </c>
      <c r="AI23" s="160"/>
    </row>
    <row r="24" spans="3:34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C24" s="107"/>
      <c r="AD24" s="107"/>
      <c r="AE24" s="107"/>
      <c r="AG24" s="118"/>
      <c r="AH24" s="118"/>
    </row>
    <row r="25" spans="3:34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C25" s="107"/>
      <c r="AD25" s="107"/>
      <c r="AE25" s="107"/>
      <c r="AF25" s="107"/>
      <c r="AG25" s="107"/>
      <c r="AH25" s="118"/>
    </row>
    <row r="26" spans="3:34" ht="15">
      <c r="C26" s="107"/>
      <c r="D26" s="107"/>
      <c r="E26" s="107"/>
      <c r="F26" s="107"/>
      <c r="G26" s="107"/>
      <c r="H26" s="107"/>
      <c r="I26" s="107"/>
      <c r="J26" s="107"/>
      <c r="N26" s="107"/>
      <c r="O26" s="107"/>
      <c r="P26" s="107"/>
      <c r="Q26" s="107"/>
      <c r="S26" s="107"/>
      <c r="AC26" s="107"/>
      <c r="AD26" s="107"/>
      <c r="AE26" s="107"/>
      <c r="AF26" s="107"/>
      <c r="AG26" s="107"/>
      <c r="AH26" s="118"/>
    </row>
    <row r="27" spans="3:34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C27" s="107"/>
      <c r="AD27" s="107"/>
      <c r="AE27" s="107"/>
      <c r="AF27" s="107"/>
      <c r="AG27" s="107"/>
      <c r="AH27" s="118"/>
    </row>
    <row r="28" spans="3:34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C28" s="107"/>
      <c r="AD28" s="107"/>
      <c r="AE28" s="107"/>
      <c r="AF28" s="107"/>
      <c r="AG28" s="107"/>
      <c r="AH28" s="118"/>
    </row>
    <row r="29" spans="3:34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C29" s="107"/>
      <c r="AD29" s="107"/>
      <c r="AE29" s="107"/>
      <c r="AF29" s="107"/>
      <c r="AG29" s="107"/>
      <c r="AH29" s="118"/>
    </row>
    <row r="30" spans="3:34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C30" s="107"/>
      <c r="AD30" s="107"/>
      <c r="AE30" s="107"/>
      <c r="AF30" s="107"/>
      <c r="AG30" s="107"/>
      <c r="AH30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23">
      <formula1>"SI, NO"</formula1>
    </dataValidation>
    <dataValidation type="list" allowBlank="1" showInputMessage="1" showErrorMessage="1" errorTitle="ESCLUSIONE DAL CALCOLO" error="Selezionare 'SI' se si vuole escludere la Fattura dal CALCOLO" sqref="AI8:AI2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157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108</v>
      </c>
      <c r="B8" s="75" t="s">
        <v>158</v>
      </c>
      <c r="C8" s="76" t="s">
        <v>159</v>
      </c>
      <c r="D8" s="77" t="s">
        <v>160</v>
      </c>
      <c r="E8" s="78"/>
      <c r="F8" s="77"/>
      <c r="G8" s="164" t="s">
        <v>84</v>
      </c>
      <c r="H8" s="75"/>
      <c r="I8" s="77"/>
      <c r="J8" s="79">
        <v>88.5</v>
      </c>
      <c r="K8" s="165"/>
      <c r="L8" s="166" t="s">
        <v>158</v>
      </c>
      <c r="M8" s="167">
        <f aca="true" t="shared" si="0" ref="M8:M19">IF(K8&lt;&gt;"",L8-K8,0)</f>
        <v>0</v>
      </c>
      <c r="N8" s="168">
        <v>88.5</v>
      </c>
      <c r="O8" s="169">
        <f aca="true" t="shared" si="1" ref="O8:O19">IF(K8&lt;&gt;"",N8*M8,0)</f>
        <v>0</v>
      </c>
      <c r="P8">
        <f aca="true" t="shared" si="2" ref="P8:P19">IF(K8&lt;&gt;"",N8,0)</f>
        <v>0</v>
      </c>
    </row>
    <row r="9" spans="1:16" ht="12.75">
      <c r="A9" s="163">
        <v>112</v>
      </c>
      <c r="B9" s="75" t="s">
        <v>95</v>
      </c>
      <c r="C9" s="76" t="s">
        <v>161</v>
      </c>
      <c r="D9" s="77" t="s">
        <v>162</v>
      </c>
      <c r="E9" s="78"/>
      <c r="F9" s="77"/>
      <c r="G9" s="164" t="s">
        <v>84</v>
      </c>
      <c r="H9" s="75"/>
      <c r="I9" s="77"/>
      <c r="J9" s="79">
        <v>70.16</v>
      </c>
      <c r="K9" s="165"/>
      <c r="L9" s="166" t="s">
        <v>95</v>
      </c>
      <c r="M9" s="167">
        <f t="shared" si="0"/>
        <v>0</v>
      </c>
      <c r="N9" s="168">
        <v>70.16</v>
      </c>
      <c r="O9" s="169">
        <f t="shared" si="1"/>
        <v>0</v>
      </c>
      <c r="P9">
        <f t="shared" si="2"/>
        <v>0</v>
      </c>
    </row>
    <row r="10" spans="1:16" ht="12.75">
      <c r="A10" s="163">
        <v>115</v>
      </c>
      <c r="B10" s="75" t="s">
        <v>95</v>
      </c>
      <c r="C10" s="76" t="s">
        <v>161</v>
      </c>
      <c r="D10" s="77" t="s">
        <v>163</v>
      </c>
      <c r="E10" s="78"/>
      <c r="F10" s="77"/>
      <c r="G10" s="164" t="s">
        <v>84</v>
      </c>
      <c r="H10" s="75"/>
      <c r="I10" s="77"/>
      <c r="J10" s="79">
        <v>16.89</v>
      </c>
      <c r="K10" s="165"/>
      <c r="L10" s="166" t="s">
        <v>95</v>
      </c>
      <c r="M10" s="167">
        <f t="shared" si="0"/>
        <v>0</v>
      </c>
      <c r="N10" s="168">
        <v>16.89</v>
      </c>
      <c r="O10" s="169">
        <f t="shared" si="1"/>
        <v>0</v>
      </c>
      <c r="P10">
        <f t="shared" si="2"/>
        <v>0</v>
      </c>
    </row>
    <row r="11" spans="1:16" ht="12.75">
      <c r="A11" s="163">
        <v>123</v>
      </c>
      <c r="B11" s="75" t="s">
        <v>86</v>
      </c>
      <c r="C11" s="76" t="s">
        <v>164</v>
      </c>
      <c r="D11" s="77" t="s">
        <v>165</v>
      </c>
      <c r="E11" s="78"/>
      <c r="F11" s="77"/>
      <c r="G11" s="164" t="s">
        <v>84</v>
      </c>
      <c r="H11" s="75"/>
      <c r="I11" s="77"/>
      <c r="J11" s="79">
        <v>1000</v>
      </c>
      <c r="K11" s="165"/>
      <c r="L11" s="166" t="s">
        <v>86</v>
      </c>
      <c r="M11" s="167">
        <f t="shared" si="0"/>
        <v>0</v>
      </c>
      <c r="N11" s="168">
        <v>1000</v>
      </c>
      <c r="O11" s="169">
        <f t="shared" si="1"/>
        <v>0</v>
      </c>
      <c r="P11">
        <f t="shared" si="2"/>
        <v>0</v>
      </c>
    </row>
    <row r="12" spans="1:16" ht="12.75">
      <c r="A12" s="163">
        <v>127</v>
      </c>
      <c r="B12" s="75" t="s">
        <v>86</v>
      </c>
      <c r="C12" s="76" t="s">
        <v>166</v>
      </c>
      <c r="D12" s="77" t="s">
        <v>167</v>
      </c>
      <c r="E12" s="78"/>
      <c r="F12" s="77"/>
      <c r="G12" s="164" t="s">
        <v>168</v>
      </c>
      <c r="H12" s="75"/>
      <c r="I12" s="77"/>
      <c r="J12" s="79">
        <v>1995.18</v>
      </c>
      <c r="K12" s="165"/>
      <c r="L12" s="166" t="s">
        <v>86</v>
      </c>
      <c r="M12" s="167">
        <f t="shared" si="0"/>
        <v>0</v>
      </c>
      <c r="N12" s="168">
        <v>1995.18</v>
      </c>
      <c r="O12" s="169">
        <f t="shared" si="1"/>
        <v>0</v>
      </c>
      <c r="P12">
        <f t="shared" si="2"/>
        <v>0</v>
      </c>
    </row>
    <row r="13" spans="1:16" ht="12.75">
      <c r="A13" s="163">
        <v>128</v>
      </c>
      <c r="B13" s="75" t="s">
        <v>124</v>
      </c>
      <c r="C13" s="76" t="s">
        <v>169</v>
      </c>
      <c r="D13" s="77" t="s">
        <v>170</v>
      </c>
      <c r="E13" s="78"/>
      <c r="F13" s="77"/>
      <c r="G13" s="164" t="s">
        <v>84</v>
      </c>
      <c r="H13" s="75"/>
      <c r="I13" s="77"/>
      <c r="J13" s="79">
        <v>357.42</v>
      </c>
      <c r="K13" s="165"/>
      <c r="L13" s="166" t="s">
        <v>124</v>
      </c>
      <c r="M13" s="167">
        <f t="shared" si="0"/>
        <v>0</v>
      </c>
      <c r="N13" s="168">
        <v>357.42</v>
      </c>
      <c r="O13" s="169">
        <f t="shared" si="1"/>
        <v>0</v>
      </c>
      <c r="P13">
        <f t="shared" si="2"/>
        <v>0</v>
      </c>
    </row>
    <row r="14" spans="1:16" ht="12.75">
      <c r="A14" s="163">
        <v>129</v>
      </c>
      <c r="B14" s="75" t="s">
        <v>124</v>
      </c>
      <c r="C14" s="76" t="s">
        <v>169</v>
      </c>
      <c r="D14" s="77" t="s">
        <v>171</v>
      </c>
      <c r="E14" s="78"/>
      <c r="F14" s="77"/>
      <c r="G14" s="164" t="s">
        <v>84</v>
      </c>
      <c r="H14" s="75"/>
      <c r="I14" s="77"/>
      <c r="J14" s="79">
        <v>105.93</v>
      </c>
      <c r="K14" s="165"/>
      <c r="L14" s="166" t="s">
        <v>124</v>
      </c>
      <c r="M14" s="167">
        <f t="shared" si="0"/>
        <v>0</v>
      </c>
      <c r="N14" s="168">
        <v>105.93</v>
      </c>
      <c r="O14" s="169">
        <f t="shared" si="1"/>
        <v>0</v>
      </c>
      <c r="P14">
        <f t="shared" si="2"/>
        <v>0</v>
      </c>
    </row>
    <row r="15" spans="1:16" ht="12.75">
      <c r="A15" s="163">
        <v>134</v>
      </c>
      <c r="B15" s="75" t="s">
        <v>172</v>
      </c>
      <c r="C15" s="76" t="s">
        <v>161</v>
      </c>
      <c r="D15" s="77" t="s">
        <v>173</v>
      </c>
      <c r="E15" s="78"/>
      <c r="F15" s="77"/>
      <c r="G15" s="164" t="s">
        <v>84</v>
      </c>
      <c r="H15" s="75"/>
      <c r="I15" s="77"/>
      <c r="J15" s="79">
        <v>63.41</v>
      </c>
      <c r="K15" s="165"/>
      <c r="L15" s="166" t="s">
        <v>172</v>
      </c>
      <c r="M15" s="167">
        <f t="shared" si="0"/>
        <v>0</v>
      </c>
      <c r="N15" s="168">
        <v>63.41</v>
      </c>
      <c r="O15" s="169">
        <f t="shared" si="1"/>
        <v>0</v>
      </c>
      <c r="P15">
        <f t="shared" si="2"/>
        <v>0</v>
      </c>
    </row>
    <row r="16" spans="1:16" ht="12.75">
      <c r="A16" s="163">
        <v>141</v>
      </c>
      <c r="B16" s="75" t="s">
        <v>174</v>
      </c>
      <c r="C16" s="76" t="s">
        <v>161</v>
      </c>
      <c r="D16" s="77" t="s">
        <v>175</v>
      </c>
      <c r="E16" s="78"/>
      <c r="F16" s="77"/>
      <c r="G16" s="164" t="s">
        <v>84</v>
      </c>
      <c r="H16" s="75"/>
      <c r="I16" s="77"/>
      <c r="J16" s="79">
        <v>115.69</v>
      </c>
      <c r="K16" s="165"/>
      <c r="L16" s="166" t="s">
        <v>174</v>
      </c>
      <c r="M16" s="167">
        <f t="shared" si="0"/>
        <v>0</v>
      </c>
      <c r="N16" s="168">
        <v>115.69</v>
      </c>
      <c r="O16" s="169">
        <f t="shared" si="1"/>
        <v>0</v>
      </c>
      <c r="P16">
        <f t="shared" si="2"/>
        <v>0</v>
      </c>
    </row>
    <row r="17" spans="1:16" ht="12.75">
      <c r="A17" s="163">
        <v>145</v>
      </c>
      <c r="B17" s="75" t="s">
        <v>176</v>
      </c>
      <c r="C17" s="76" t="s">
        <v>177</v>
      </c>
      <c r="D17" s="77" t="s">
        <v>178</v>
      </c>
      <c r="E17" s="78"/>
      <c r="F17" s="77"/>
      <c r="G17" s="164" t="s">
        <v>84</v>
      </c>
      <c r="H17" s="75"/>
      <c r="I17" s="77"/>
      <c r="J17" s="79">
        <v>15236.28</v>
      </c>
      <c r="K17" s="165"/>
      <c r="L17" s="166" t="s">
        <v>176</v>
      </c>
      <c r="M17" s="167">
        <f t="shared" si="0"/>
        <v>0</v>
      </c>
      <c r="N17" s="168">
        <v>15236.28</v>
      </c>
      <c r="O17" s="169">
        <f t="shared" si="1"/>
        <v>0</v>
      </c>
      <c r="P17">
        <f t="shared" si="2"/>
        <v>0</v>
      </c>
    </row>
    <row r="18" spans="1:16" ht="12.75">
      <c r="A18" s="163">
        <v>146</v>
      </c>
      <c r="B18" s="75" t="s">
        <v>176</v>
      </c>
      <c r="C18" s="76" t="s">
        <v>179</v>
      </c>
      <c r="D18" s="77" t="s">
        <v>180</v>
      </c>
      <c r="E18" s="78"/>
      <c r="F18" s="77"/>
      <c r="G18" s="164" t="s">
        <v>84</v>
      </c>
      <c r="H18" s="75"/>
      <c r="I18" s="77"/>
      <c r="J18" s="79">
        <v>47375.26</v>
      </c>
      <c r="K18" s="165"/>
      <c r="L18" s="166" t="s">
        <v>176</v>
      </c>
      <c r="M18" s="167">
        <f t="shared" si="0"/>
        <v>0</v>
      </c>
      <c r="N18" s="168">
        <v>47375.26</v>
      </c>
      <c r="O18" s="169">
        <f t="shared" si="1"/>
        <v>0</v>
      </c>
      <c r="P18">
        <f t="shared" si="2"/>
        <v>0</v>
      </c>
    </row>
    <row r="19" spans="1:16" ht="12.75">
      <c r="A19" s="163">
        <v>147</v>
      </c>
      <c r="B19" s="75" t="s">
        <v>176</v>
      </c>
      <c r="C19" s="76" t="s">
        <v>181</v>
      </c>
      <c r="D19" s="77" t="s">
        <v>182</v>
      </c>
      <c r="E19" s="78"/>
      <c r="F19" s="77"/>
      <c r="G19" s="164" t="s">
        <v>84</v>
      </c>
      <c r="H19" s="75"/>
      <c r="I19" s="77"/>
      <c r="J19" s="79">
        <v>5000</v>
      </c>
      <c r="K19" s="165"/>
      <c r="L19" s="166" t="s">
        <v>176</v>
      </c>
      <c r="M19" s="167">
        <f t="shared" si="0"/>
        <v>0</v>
      </c>
      <c r="N19" s="168">
        <v>5000</v>
      </c>
      <c r="O19" s="169">
        <f t="shared" si="1"/>
        <v>0</v>
      </c>
      <c r="P19">
        <f t="shared" si="2"/>
        <v>0</v>
      </c>
    </row>
    <row r="20" spans="1:15" ht="12.75">
      <c r="A20" s="163"/>
      <c r="B20" s="75"/>
      <c r="C20" s="76"/>
      <c r="D20" s="77"/>
      <c r="E20" s="78"/>
      <c r="F20" s="77"/>
      <c r="G20" s="164"/>
      <c r="H20" s="75"/>
      <c r="I20" s="77"/>
      <c r="J20" s="79"/>
      <c r="K20" s="170"/>
      <c r="L20" s="171"/>
      <c r="M20" s="172"/>
      <c r="N20" s="173"/>
      <c r="O20" s="174"/>
    </row>
    <row r="21" spans="1:15" ht="12.75">
      <c r="A21" s="163"/>
      <c r="B21" s="75"/>
      <c r="C21" s="76"/>
      <c r="D21" s="77"/>
      <c r="E21" s="78"/>
      <c r="F21" s="77"/>
      <c r="G21" s="164"/>
      <c r="H21" s="75"/>
      <c r="I21" s="77"/>
      <c r="J21" s="79"/>
      <c r="K21" s="170"/>
      <c r="L21" s="171"/>
      <c r="M21" s="175" t="s">
        <v>183</v>
      </c>
      <c r="N21" s="176">
        <f>SUM(P8:P19)</f>
        <v>0</v>
      </c>
      <c r="O21" s="177">
        <f>SUM(O8:O19)</f>
        <v>0</v>
      </c>
    </row>
    <row r="22" spans="1:15" ht="12.75">
      <c r="A22" s="163"/>
      <c r="B22" s="75"/>
      <c r="C22" s="76"/>
      <c r="D22" s="77"/>
      <c r="E22" s="78"/>
      <c r="F22" s="77"/>
      <c r="G22" s="164"/>
      <c r="H22" s="75"/>
      <c r="I22" s="77"/>
      <c r="J22" s="79"/>
      <c r="K22" s="170"/>
      <c r="L22" s="171"/>
      <c r="M22" s="175" t="s">
        <v>184</v>
      </c>
      <c r="N22" s="176"/>
      <c r="O22" s="177">
        <f>IF(N21&lt;&gt;0,O21/N21,0)</f>
        <v>0</v>
      </c>
    </row>
    <row r="23" spans="1:15" ht="12.75">
      <c r="A23" s="163"/>
      <c r="B23" s="75"/>
      <c r="C23" s="76"/>
      <c r="D23" s="77"/>
      <c r="E23" s="78"/>
      <c r="F23" s="77"/>
      <c r="G23" s="164"/>
      <c r="H23" s="75"/>
      <c r="I23" s="77"/>
      <c r="J23" s="79"/>
      <c r="K23" s="170"/>
      <c r="L23" s="171"/>
      <c r="M23" s="175"/>
      <c r="N23" s="176"/>
      <c r="O23" s="177"/>
    </row>
    <row r="24" spans="1:15" ht="12.75">
      <c r="A24" s="163"/>
      <c r="B24" s="75"/>
      <c r="C24" s="76"/>
      <c r="D24" s="77"/>
      <c r="E24" s="78"/>
      <c r="F24" s="77"/>
      <c r="G24" s="164"/>
      <c r="H24" s="75"/>
      <c r="I24" s="77"/>
      <c r="J24" s="79"/>
      <c r="K24" s="170"/>
      <c r="L24" s="171"/>
      <c r="M24" s="175" t="s">
        <v>155</v>
      </c>
      <c r="N24" s="176">
        <f>FattureTempi!AG22</f>
        <v>17149.62</v>
      </c>
      <c r="O24" s="177">
        <f>FattureTempi!AH22</f>
        <v>1113891.9500000002</v>
      </c>
    </row>
    <row r="25" spans="1:15" ht="12.75">
      <c r="A25" s="163"/>
      <c r="B25" s="75"/>
      <c r="C25" s="76"/>
      <c r="D25" s="77"/>
      <c r="E25" s="78"/>
      <c r="F25" s="77"/>
      <c r="G25" s="164"/>
      <c r="H25" s="75"/>
      <c r="I25" s="77"/>
      <c r="J25" s="79"/>
      <c r="K25" s="170"/>
      <c r="L25" s="171"/>
      <c r="M25" s="175" t="s">
        <v>156</v>
      </c>
      <c r="N25" s="176"/>
      <c r="O25" s="177">
        <f>FattureTempi!AH23</f>
        <v>64.95140708657102</v>
      </c>
    </row>
    <row r="26" spans="1:15" ht="12.75">
      <c r="A26" s="163"/>
      <c r="B26" s="75"/>
      <c r="C26" s="76"/>
      <c r="D26" s="77"/>
      <c r="E26" s="78"/>
      <c r="F26" s="77"/>
      <c r="G26" s="164"/>
      <c r="H26" s="75"/>
      <c r="I26" s="77"/>
      <c r="J26" s="79"/>
      <c r="K26" s="170"/>
      <c r="L26" s="171"/>
      <c r="M26" s="175"/>
      <c r="N26" s="176"/>
      <c r="O26" s="177"/>
    </row>
    <row r="27" spans="1:15" ht="12.75">
      <c r="A27" s="163"/>
      <c r="B27" s="75"/>
      <c r="C27" s="76"/>
      <c r="D27" s="77"/>
      <c r="E27" s="78"/>
      <c r="F27" s="77"/>
      <c r="G27" s="164"/>
      <c r="H27" s="75"/>
      <c r="I27" s="77"/>
      <c r="J27" s="79"/>
      <c r="K27" s="170"/>
      <c r="L27" s="171"/>
      <c r="M27" s="178" t="s">
        <v>185</v>
      </c>
      <c r="N27" s="179">
        <f>N24+N21</f>
        <v>17149.62</v>
      </c>
      <c r="O27" s="180">
        <f>O24+O21</f>
        <v>1113891.9500000002</v>
      </c>
    </row>
    <row r="28" spans="1:15" ht="12.75">
      <c r="A28" s="163"/>
      <c r="B28" s="75"/>
      <c r="C28" s="76"/>
      <c r="D28" s="77"/>
      <c r="E28" s="78"/>
      <c r="F28" s="77"/>
      <c r="G28" s="164"/>
      <c r="H28" s="75"/>
      <c r="I28" s="77"/>
      <c r="J28" s="79"/>
      <c r="K28" s="170"/>
      <c r="L28" s="171"/>
      <c r="M28" s="178" t="s">
        <v>186</v>
      </c>
      <c r="N28" s="179"/>
      <c r="O28" s="180">
        <f>(O27/N27)</f>
        <v>64.95140708657102</v>
      </c>
    </row>
    <row r="29" ht="12.75">
      <c r="O29" s="135"/>
    </row>
    <row r="30" spans="9:10" ht="12.75">
      <c r="I30" s="6"/>
      <c r="J3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Unione Due Laghi</cp:lastModifiedBy>
  <cp:lastPrinted>2015-01-23T09:39:52Z</cp:lastPrinted>
  <dcterms:created xsi:type="dcterms:W3CDTF">1996-11-05T10:16:36Z</dcterms:created>
  <dcterms:modified xsi:type="dcterms:W3CDTF">2020-10-29T06:44:14Z</dcterms:modified>
  <cp:category/>
  <cp:version/>
  <cp:contentType/>
  <cp:contentStatus/>
</cp:coreProperties>
</file>