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</sheets>
  <definedNames>
    <definedName name="_xlnm.Print_Area" localSheetId="3">'FattureTempi'!$A$1:$AI$87</definedName>
  </definedNames>
  <calcPr fullCalcOnLoad="1"/>
</workbook>
</file>

<file path=xl/sharedStrings.xml><?xml version="1.0" encoding="utf-8"?>
<sst xmlns="http://schemas.openxmlformats.org/spreadsheetml/2006/main" count="449" uniqueCount="185">
  <si>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</si>
  <si>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</si>
  <si>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</si>
  <si>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</si>
  <si>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</si>
  <si>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</si>
  <si>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</si>
  <si>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</si>
  <si>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</si>
  <si>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</si>
  <si>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</si>
  <si>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</si>
  <si>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</si>
  <si>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</si>
  <si>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</si>
  <si>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</si>
  <si>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</si>
  <si>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</si>
  <si>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</si>
  <si>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</si>
  <si>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</si>
  <si>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</si>
  <si>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</si>
  <si>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</si>
  <si>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</si>
  <si>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</si>
  <si>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</si>
  <si>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</si>
  <si>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</si>
  <si>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</si>
  <si>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</si>
  <si>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</si>
  <si>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</si>
  <si>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</si>
  <si>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</si>
  <si>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</si>
  <si>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</si>
  <si>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</si>
  <si>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</si>
  <si>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</si>
  <si>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</si>
  <si>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</si>
  <si>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</si>
  <si>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</si>
  <si>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</si>
  <si>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</si>
  <si>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</si>
  <si>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</si>
  <si>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</si>
  <si>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</si>
  <si>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</si>
  <si>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</si>
  <si>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</si>
  <si>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</si>
  <si>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</si>
  <si>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</si>
  <si>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</si>
  <si>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</si>
  <si>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</si>
  <si>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</si>
  <si>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</si>
  <si>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</si>
  <si>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</si>
  <si>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</si>
  <si>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</si>
  <si>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</si>
  <si>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</si>
  <si>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</si>
  <si>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Unione Montana dei Due Laghi</t>
  </si>
  <si>
    <t>Tempestività dei Pagamenti - Elenco Fatture Pagate - Periodo 01/01/2017 - 31/03/2017</t>
  </si>
  <si>
    <t>10/08/2016</t>
  </si>
  <si>
    <t>8716128733</t>
  </si>
  <si>
    <t>19/05/2016</t>
  </si>
  <si>
    <t>SPESE SPEDIZIONI VERBALI POLIZIA LOCALE</t>
  </si>
  <si>
    <t>SI</t>
  </si>
  <si>
    <t>Z3E196191B</t>
  </si>
  <si>
    <t>24/05/2016</t>
  </si>
  <si>
    <t>Poste Italiane S.p.A.</t>
  </si>
  <si>
    <t>01114601006</t>
  </si>
  <si>
    <t>97103880585</t>
  </si>
  <si>
    <t>AREA FINANZIARIO CONTABILE</t>
  </si>
  <si>
    <t>16/03/2017</t>
  </si>
  <si>
    <t>18/06/2016</t>
  </si>
  <si>
    <t>8716167601</t>
  </si>
  <si>
    <t>17/06/2016</t>
  </si>
  <si>
    <t>21/06/2016</t>
  </si>
  <si>
    <t>17/07/2016</t>
  </si>
  <si>
    <t>14/11/2016</t>
  </si>
  <si>
    <t>182</t>
  </si>
  <si>
    <t>15/10/2016</t>
  </si>
  <si>
    <t>NOLEGGIO FOTOCOPIATORE CANON IR C2020 canone semestrale 10/2016-14/4/2017</t>
  </si>
  <si>
    <t>Z6019FF336</t>
  </si>
  <si>
    <t>02/11/2016</t>
  </si>
  <si>
    <t>GARBOLI PER L'UFFICIO</t>
  </si>
  <si>
    <t>01931130031</t>
  </si>
  <si>
    <t>GRBLCU77R25L682Y</t>
  </si>
  <si>
    <t>POLIZIA LOCALE ASSOCIATA</t>
  </si>
  <si>
    <t/>
  </si>
  <si>
    <t>16/02/2017</t>
  </si>
  <si>
    <t>31/12/2016</t>
  </si>
  <si>
    <t>8716170165</t>
  </si>
  <si>
    <t>24/06/2016</t>
  </si>
  <si>
    <t>SPESE SPEDIZIONI VERBALI POLIZIA LOCALE MAGGIO 2016</t>
  </si>
  <si>
    <t>27/06/2016</t>
  </si>
  <si>
    <t>24/07/2016</t>
  </si>
  <si>
    <t>8716199894</t>
  </si>
  <si>
    <t>26/07/2016</t>
  </si>
  <si>
    <t>SPESE SPEDIZIONI VERBALI POLIZIA LOCALE GIUGNO 2016</t>
  </si>
  <si>
    <t>27/07/2016</t>
  </si>
  <si>
    <t>25/08/2016</t>
  </si>
  <si>
    <t>8716222233</t>
  </si>
  <si>
    <t>29/08/2016</t>
  </si>
  <si>
    <t>SPESE SPEDIZIONI VERBALI POLIZIA LOCALE LUGLIO 2016</t>
  </si>
  <si>
    <t>31/08/2016</t>
  </si>
  <si>
    <t>28/09/2016</t>
  </si>
  <si>
    <t>8716239486</t>
  </si>
  <si>
    <t>07/09/2016</t>
  </si>
  <si>
    <t>SPESE SPEDIZIONI VERBALI POLIZIA LOCALE AGOSTO 2016</t>
  </si>
  <si>
    <t>08/09/2016</t>
  </si>
  <si>
    <t>07/10/2016</t>
  </si>
  <si>
    <t>8716268784</t>
  </si>
  <si>
    <t>04/10/2016</t>
  </si>
  <si>
    <t>28/10/2016</t>
  </si>
  <si>
    <t>8716290517</t>
  </si>
  <si>
    <t>21/10/2016</t>
  </si>
  <si>
    <t>SPESE SPEDIZIONI VERBALI POLIZIA LOCALE SETTEMBRE 2016</t>
  </si>
  <si>
    <t>25/10/2016</t>
  </si>
  <si>
    <t>20/11/2016</t>
  </si>
  <si>
    <t>8716325038</t>
  </si>
  <si>
    <t>22/11/2016</t>
  </si>
  <si>
    <t>SPESE SPEDIZIONI VERBALI POLIZIA LOCALE OTTOBRE 2016</t>
  </si>
  <si>
    <t>23/11/2016</t>
  </si>
  <si>
    <t>22/12/2016</t>
  </si>
  <si>
    <t>1157/PA</t>
  </si>
  <si>
    <t>01/09/2016</t>
  </si>
  <si>
    <t>FT. FORNITURA SOFTWARE ED HARDWARE E CONFIGURAZIONE</t>
  </si>
  <si>
    <t>Z121B0B163</t>
  </si>
  <si>
    <t>02/09/2016</t>
  </si>
  <si>
    <t>BOOT COMPUTER DI CROCE TIZIANO</t>
  </si>
  <si>
    <t>01321320036</t>
  </si>
  <si>
    <t>CRCTZN56H02L906O</t>
  </si>
  <si>
    <t>02/10/2016</t>
  </si>
  <si>
    <t>E166045105</t>
  </si>
  <si>
    <t>23/12/2016</t>
  </si>
  <si>
    <t>FT CONSUMO ENERGIA ELETTRICA UFFICI SOVAZZA ANNO 2016</t>
  </si>
  <si>
    <t>10/01/2017</t>
  </si>
  <si>
    <t>ENI SPA Divisione Gas &amp; Power</t>
  </si>
  <si>
    <t>00905811006</t>
  </si>
  <si>
    <t>00484960588</t>
  </si>
  <si>
    <t>21/02/2017</t>
  </si>
  <si>
    <t>50</t>
  </si>
  <si>
    <t>FT. CORSO TEORICO PRATICO ELICOOPERAZIONE 4 PARTECIPANTI</t>
  </si>
  <si>
    <t>Z751C91539</t>
  </si>
  <si>
    <t>17/01/2017</t>
  </si>
  <si>
    <t>ELIOSSOLA SRL</t>
  </si>
  <si>
    <t>07654510010</t>
  </si>
  <si>
    <t>31/03/2017</t>
  </si>
  <si>
    <t>5</t>
  </si>
  <si>
    <t>10/03/2017</t>
  </si>
  <si>
    <t>Nota credito di vendita</t>
  </si>
  <si>
    <t>13/03/2017</t>
  </si>
  <si>
    <t>08/06/2017</t>
  </si>
  <si>
    <t>E176005915</t>
  </si>
  <si>
    <t>17/02/2017</t>
  </si>
  <si>
    <t>FT. CONSUMO ENERGIA ELETTRICA UFFICI SOVAZZA GENN-FEB 2017</t>
  </si>
  <si>
    <t>22/02/2017</t>
  </si>
  <si>
    <t>E176008724</t>
  </si>
  <si>
    <t>FT. CONSUMO ENERGIA ELETTRICA UFFICI SOVAZZA FEB-MARZO 2017</t>
  </si>
  <si>
    <t>15/03/2017</t>
  </si>
  <si>
    <t>TOTALI FATTURE:</t>
  </si>
  <si>
    <t>IND. TEMPESTIVITA' FATTURE:</t>
  </si>
  <si>
    <t>Tempestività dei Pagamenti - Elenco Mandati senza Fatture - Periodo 01/01/2017 - 31/03/2017</t>
  </si>
  <si>
    <t>REGIONE PIEMONTE I.R.A.P.</t>
  </si>
  <si>
    <t>I.R.A.P. GENNAIO 2017</t>
  </si>
  <si>
    <t>13/02/2017</t>
  </si>
  <si>
    <t>I.R.A.P. FEBBRAIO 2017</t>
  </si>
  <si>
    <t>I.R.A.P. MARZO 2017</t>
  </si>
  <si>
    <t>21/03/2017</t>
  </si>
  <si>
    <t>POSTE ITALIANE  bancoposta serv.c.c.a.v.</t>
  </si>
  <si>
    <t>SPESE CONTO CORRENTE POSTALE MESE DI NOVEMBRE (da compensare con rev.12)</t>
  </si>
  <si>
    <t>SPESE CONTO CORRENTE POSTALE MESE DI DICEMBRE (da compensare con rev.14)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</si>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</sst>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2" fillId="17" borderId="20" xfId="0" applyNumberFormat="1" applyFont="1" applyFill="1" applyBorder="1" applyAlignment="1">
      <alignment horizontal="center"/>
    </xf>
    <xf numFmtId="0" fontId="23" fillId="17" borderId="21" xfId="0" applyFont="1" applyFill="1" applyBorder="1" applyAlignment="1">
      <alignment horizontal="center"/>
    </xf>
    <xf numFmtId="0" fontId="23" fillId="17" borderId="22" xfId="0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17" fillId="0" borderId="23" xfId="46" applyNumberFormat="1" applyFont="1" applyBorder="1" applyAlignment="1">
      <alignment horizontal="center" vertical="center"/>
      <protection/>
    </xf>
    <xf numFmtId="0" fontId="17" fillId="0" borderId="24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>
      <alignment horizontal="center" vertical="center"/>
      <protection/>
    </xf>
    <xf numFmtId="14" fontId="2" fillId="0" borderId="23" xfId="46" applyNumberFormat="1" applyFont="1" applyBorder="1" applyAlignment="1" applyProtection="1">
      <alignment horizontal="center" vertical="center"/>
      <protection/>
    </xf>
    <xf numFmtId="0" fontId="2" fillId="0" borderId="25" xfId="46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17" fillId="0" borderId="23" xfId="46" applyNumberFormat="1" applyFont="1" applyBorder="1" applyAlignment="1" applyProtection="1">
      <alignment horizontal="center" vertical="center"/>
      <protection/>
    </xf>
    <xf numFmtId="0" fontId="2" fillId="0" borderId="25" xfId="46" applyBorder="1" applyAlignment="1">
      <alignment vertical="center"/>
      <protection/>
    </xf>
    <xf numFmtId="0" fontId="2" fillId="0" borderId="24" xfId="46" applyBorder="1" applyAlignment="1">
      <alignment vertical="center"/>
      <protection/>
    </xf>
    <xf numFmtId="0" fontId="20" fillId="17" borderId="23" xfId="46" applyNumberFormat="1" applyFont="1" applyFill="1" applyBorder="1" applyAlignment="1">
      <alignment horizontal="center" vertical="center"/>
      <protection/>
    </xf>
    <xf numFmtId="0" fontId="2" fillId="0" borderId="24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4" xfId="46" applyNumberFormat="1" applyFont="1" applyBorder="1" applyAlignment="1" applyProtection="1">
      <alignment horizontal="center" vertical="center"/>
      <protection/>
    </xf>
    <xf numFmtId="0" fontId="2" fillId="0" borderId="25" xfId="46" applyBorder="1" applyAlignment="1" applyProtection="1">
      <alignment vertical="center"/>
      <protection/>
    </xf>
    <xf numFmtId="0" fontId="0" fillId="0" borderId="24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2" fillId="0" borderId="25" xfId="46" applyBorder="1" applyAlignment="1" applyProtection="1">
      <alignment horizontal="center" vertical="center"/>
      <protection/>
    </xf>
    <xf numFmtId="0" fontId="0" fillId="0" borderId="25" xfId="0" applyBorder="1" applyAlignment="1">
      <alignment vertical="center"/>
    </xf>
    <xf numFmtId="0" fontId="17" fillId="0" borderId="25" xfId="46" applyNumberFormat="1" applyFont="1" applyBorder="1" applyAlignment="1" applyProtection="1">
      <alignment horizontal="center" vertical="center"/>
      <protection/>
    </xf>
    <xf numFmtId="14" fontId="17" fillId="0" borderId="20" xfId="46" applyNumberFormat="1" applyFont="1" applyBorder="1" applyAlignment="1" applyProtection="1">
      <alignment horizontal="center" vertical="center" wrapText="1"/>
      <protection/>
    </xf>
    <xf numFmtId="0" fontId="17" fillId="0" borderId="21" xfId="46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26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6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4"/>
    </row>
    <row r="2" spans="1:12" s="62" customFormat="1" ht="22.5" customHeight="1">
      <c r="A2" s="145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7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57" t="s">
        <v>12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8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48" t="s">
        <v>55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8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51" t="s">
        <v>13</v>
      </c>
      <c r="AB4" s="152"/>
      <c r="AC4" s="152"/>
      <c r="AD4" s="152"/>
      <c r="AE4" s="152"/>
      <c r="AF4" s="152"/>
      <c r="AG4" s="153"/>
      <c r="AH4" s="32">
        <v>30</v>
      </c>
    </row>
    <row r="5" spans="1:34" s="15" customFormat="1" ht="22.5" customHeight="1">
      <c r="A5" s="148" t="s">
        <v>14</v>
      </c>
      <c r="B5" s="150"/>
      <c r="C5" s="149"/>
      <c r="D5" s="148" t="s">
        <v>15</v>
      </c>
      <c r="E5" s="150"/>
      <c r="F5" s="150"/>
      <c r="G5" s="150"/>
      <c r="H5" s="149"/>
      <c r="I5" s="148" t="s">
        <v>16</v>
      </c>
      <c r="J5" s="150"/>
      <c r="K5" s="149"/>
      <c r="L5" s="148" t="s">
        <v>1</v>
      </c>
      <c r="M5" s="150"/>
      <c r="N5" s="150"/>
      <c r="O5" s="148" t="s">
        <v>17</v>
      </c>
      <c r="P5" s="149"/>
      <c r="Q5" s="148" t="s">
        <v>18</v>
      </c>
      <c r="R5" s="150"/>
      <c r="S5" s="150"/>
      <c r="T5" s="149"/>
      <c r="U5" s="148" t="s">
        <v>19</v>
      </c>
      <c r="V5" s="150"/>
      <c r="W5" s="150"/>
      <c r="X5" s="58" t="s">
        <v>47</v>
      </c>
      <c r="Y5" s="148" t="s">
        <v>20</v>
      </c>
      <c r="Z5" s="149"/>
      <c r="AA5" s="154" t="s">
        <v>41</v>
      </c>
      <c r="AB5" s="155"/>
      <c r="AC5" s="155"/>
      <c r="AD5" s="155"/>
      <c r="AE5" s="155"/>
      <c r="AF5" s="155"/>
      <c r="AG5" s="155"/>
      <c r="AH5" s="156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42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2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45" t="s">
        <v>54</v>
      </c>
      <c r="B3" s="146"/>
      <c r="C3" s="146"/>
      <c r="D3" s="146"/>
      <c r="E3" s="146"/>
      <c r="F3" s="146"/>
      <c r="G3" s="146"/>
      <c r="H3" s="146"/>
      <c r="I3" s="146"/>
      <c r="J3" s="146"/>
      <c r="K3" s="161"/>
      <c r="L3" s="161"/>
      <c r="M3" s="161"/>
      <c r="N3" s="161"/>
      <c r="O3" s="161"/>
      <c r="P3" s="161"/>
      <c r="Q3" s="161"/>
      <c r="R3" s="162"/>
    </row>
    <row r="4" spans="1:18" ht="22.5" customHeight="1">
      <c r="A4" s="145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2"/>
    </row>
    <row r="5" spans="1:18" s="62" customFormat="1" ht="22.5" customHeight="1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3" t="s">
        <v>13</v>
      </c>
      <c r="L5" s="164"/>
      <c r="M5" s="164"/>
      <c r="N5" s="164"/>
      <c r="O5" s="164"/>
      <c r="P5" s="164"/>
      <c r="Q5" s="165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5"/>
  <sheetViews>
    <sheetView showGridLines="0" tabSelected="1" zoomScalePageLayoutView="0" workbookViewId="0" topLeftCell="H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69" t="s">
        <v>68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1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7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4" t="s">
        <v>69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3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38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51"/>
      <c r="AE4" s="174"/>
      <c r="AF4" s="174"/>
      <c r="AG4" s="174"/>
      <c r="AH4" s="175"/>
      <c r="AI4" s="168"/>
    </row>
    <row r="5" spans="1:35" s="90" customFormat="1" ht="22.5" customHeight="1">
      <c r="A5" s="154" t="s">
        <v>14</v>
      </c>
      <c r="B5" s="176"/>
      <c r="C5" s="166"/>
      <c r="D5" s="154" t="s">
        <v>15</v>
      </c>
      <c r="E5" s="176"/>
      <c r="F5" s="176"/>
      <c r="G5" s="176"/>
      <c r="H5" s="176"/>
      <c r="I5" s="176"/>
      <c r="J5" s="176"/>
      <c r="K5" s="166"/>
      <c r="L5" s="154" t="s">
        <v>16</v>
      </c>
      <c r="M5" s="176"/>
      <c r="N5" s="166"/>
      <c r="O5" s="154" t="s">
        <v>1</v>
      </c>
      <c r="P5" s="176"/>
      <c r="Q5" s="176"/>
      <c r="R5" s="154" t="s">
        <v>17</v>
      </c>
      <c r="S5" s="166"/>
      <c r="T5" s="154" t="s">
        <v>18</v>
      </c>
      <c r="U5" s="176"/>
      <c r="V5" s="176"/>
      <c r="W5" s="166"/>
      <c r="X5" s="154" t="s">
        <v>19</v>
      </c>
      <c r="Y5" s="176"/>
      <c r="Z5" s="176"/>
      <c r="AA5" s="103" t="s">
        <v>47</v>
      </c>
      <c r="AB5" s="154" t="s">
        <v>20</v>
      </c>
      <c r="AC5" s="166"/>
      <c r="AD5" s="154" t="s">
        <v>62</v>
      </c>
      <c r="AE5" s="167"/>
      <c r="AF5" s="167"/>
      <c r="AG5" s="167"/>
      <c r="AH5" s="167"/>
      <c r="AI5" s="168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39" t="s">
        <v>64</v>
      </c>
      <c r="H6" s="106" t="s">
        <v>65</v>
      </c>
      <c r="I6" s="140" t="s">
        <v>66</v>
      </c>
      <c r="J6" s="139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1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2016</v>
      </c>
      <c r="B8" s="108">
        <v>9</v>
      </c>
      <c r="C8" s="109" t="s">
        <v>70</v>
      </c>
      <c r="D8" s="180" t="s">
        <v>71</v>
      </c>
      <c r="E8" s="109" t="s">
        <v>72</v>
      </c>
      <c r="F8" s="111" t="s">
        <v>73</v>
      </c>
      <c r="G8" s="112">
        <v>114.3</v>
      </c>
      <c r="H8" s="112">
        <v>0</v>
      </c>
      <c r="I8" s="141" t="s">
        <v>74</v>
      </c>
      <c r="J8" s="112">
        <f>IF(I8="SI",G8-H8,G8)</f>
        <v>114.3</v>
      </c>
      <c r="K8" s="181" t="s">
        <v>75</v>
      </c>
      <c r="L8" s="108">
        <v>2016</v>
      </c>
      <c r="M8" s="108">
        <v>476</v>
      </c>
      <c r="N8" s="109" t="s">
        <v>76</v>
      </c>
      <c r="O8" s="111" t="s">
        <v>77</v>
      </c>
      <c r="P8" s="109" t="s">
        <v>78</v>
      </c>
      <c r="Q8" s="109" t="s">
        <v>79</v>
      </c>
      <c r="R8" s="108">
        <v>1</v>
      </c>
      <c r="S8" s="111" t="s">
        <v>80</v>
      </c>
      <c r="T8" s="108">
        <v>1030103</v>
      </c>
      <c r="U8" s="108">
        <v>1130</v>
      </c>
      <c r="V8" s="108">
        <v>2</v>
      </c>
      <c r="W8" s="108">
        <v>2</v>
      </c>
      <c r="X8" s="113">
        <v>2016</v>
      </c>
      <c r="Y8" s="113">
        <v>24</v>
      </c>
      <c r="Z8" s="113">
        <v>0</v>
      </c>
      <c r="AA8" s="114" t="s">
        <v>70</v>
      </c>
      <c r="AB8" s="108">
        <v>28</v>
      </c>
      <c r="AC8" s="109" t="s">
        <v>81</v>
      </c>
      <c r="AD8" s="182" t="s">
        <v>82</v>
      </c>
      <c r="AE8" s="182" t="s">
        <v>81</v>
      </c>
      <c r="AF8" s="183">
        <f>AE8-AD8</f>
        <v>271</v>
      </c>
      <c r="AG8" s="184">
        <f>IF(AI8="SI",0,J8)</f>
        <v>114.3</v>
      </c>
      <c r="AH8" s="185">
        <f>AG8*AF8</f>
        <v>30975.3</v>
      </c>
      <c r="AI8" s="186"/>
    </row>
    <row r="9" spans="1:35" ht="15">
      <c r="A9" s="108">
        <v>2016</v>
      </c>
      <c r="B9" s="108">
        <v>10</v>
      </c>
      <c r="C9" s="109" t="s">
        <v>70</v>
      </c>
      <c r="D9" s="180" t="s">
        <v>83</v>
      </c>
      <c r="E9" s="109" t="s">
        <v>84</v>
      </c>
      <c r="F9" s="111" t="s">
        <v>73</v>
      </c>
      <c r="G9" s="112">
        <v>980.76</v>
      </c>
      <c r="H9" s="112">
        <v>0</v>
      </c>
      <c r="I9" s="141" t="s">
        <v>74</v>
      </c>
      <c r="J9" s="112">
        <f>IF(I9="SI",G9-H9,G9)</f>
        <v>980.76</v>
      </c>
      <c r="K9" s="181" t="s">
        <v>75</v>
      </c>
      <c r="L9" s="108">
        <v>2016</v>
      </c>
      <c r="M9" s="108">
        <v>571</v>
      </c>
      <c r="N9" s="109" t="s">
        <v>85</v>
      </c>
      <c r="O9" s="111" t="s">
        <v>77</v>
      </c>
      <c r="P9" s="109" t="s">
        <v>78</v>
      </c>
      <c r="Q9" s="109" t="s">
        <v>79</v>
      </c>
      <c r="R9" s="108">
        <v>1</v>
      </c>
      <c r="S9" s="111" t="s">
        <v>80</v>
      </c>
      <c r="T9" s="108">
        <v>1030103</v>
      </c>
      <c r="U9" s="108">
        <v>1130</v>
      </c>
      <c r="V9" s="108">
        <v>2</v>
      </c>
      <c r="W9" s="108">
        <v>2</v>
      </c>
      <c r="X9" s="113">
        <v>2016</v>
      </c>
      <c r="Y9" s="113">
        <v>24</v>
      </c>
      <c r="Z9" s="113">
        <v>0</v>
      </c>
      <c r="AA9" s="114" t="s">
        <v>70</v>
      </c>
      <c r="AB9" s="108">
        <v>29</v>
      </c>
      <c r="AC9" s="109" t="s">
        <v>81</v>
      </c>
      <c r="AD9" s="182" t="s">
        <v>86</v>
      </c>
      <c r="AE9" s="182" t="s">
        <v>81</v>
      </c>
      <c r="AF9" s="183">
        <f>AE9-AD9</f>
        <v>242</v>
      </c>
      <c r="AG9" s="184">
        <f>IF(AI9="SI",0,J9)</f>
        <v>980.76</v>
      </c>
      <c r="AH9" s="185">
        <f>AG9*AF9</f>
        <v>237343.91999999998</v>
      </c>
      <c r="AI9" s="186"/>
    </row>
    <row r="10" spans="1:35" ht="15">
      <c r="A10" s="108">
        <v>2016</v>
      </c>
      <c r="B10" s="108">
        <v>19</v>
      </c>
      <c r="C10" s="109" t="s">
        <v>87</v>
      </c>
      <c r="D10" s="180" t="s">
        <v>88</v>
      </c>
      <c r="E10" s="109" t="s">
        <v>89</v>
      </c>
      <c r="F10" s="111" t="s">
        <v>90</v>
      </c>
      <c r="G10" s="112">
        <v>413.58</v>
      </c>
      <c r="H10" s="112">
        <v>74.58</v>
      </c>
      <c r="I10" s="141" t="s">
        <v>74</v>
      </c>
      <c r="J10" s="112">
        <f>IF(I10="SI",G10-H10,G10)</f>
        <v>339</v>
      </c>
      <c r="K10" s="181" t="s">
        <v>91</v>
      </c>
      <c r="L10" s="108">
        <v>2016</v>
      </c>
      <c r="M10" s="108">
        <v>1005</v>
      </c>
      <c r="N10" s="109" t="s">
        <v>92</v>
      </c>
      <c r="O10" s="111" t="s">
        <v>93</v>
      </c>
      <c r="P10" s="109" t="s">
        <v>94</v>
      </c>
      <c r="Q10" s="109" t="s">
        <v>95</v>
      </c>
      <c r="R10" s="108">
        <v>6</v>
      </c>
      <c r="S10" s="111" t="s">
        <v>96</v>
      </c>
      <c r="T10" s="108">
        <v>1010203</v>
      </c>
      <c r="U10" s="108">
        <v>140</v>
      </c>
      <c r="V10" s="108">
        <v>4</v>
      </c>
      <c r="W10" s="108">
        <v>1</v>
      </c>
      <c r="X10" s="113">
        <v>2016</v>
      </c>
      <c r="Y10" s="113">
        <v>70</v>
      </c>
      <c r="Z10" s="113">
        <v>0</v>
      </c>
      <c r="AA10" s="114" t="s">
        <v>97</v>
      </c>
      <c r="AB10" s="108">
        <v>25</v>
      </c>
      <c r="AC10" s="109" t="s">
        <v>98</v>
      </c>
      <c r="AD10" s="182" t="s">
        <v>99</v>
      </c>
      <c r="AE10" s="182" t="s">
        <v>98</v>
      </c>
      <c r="AF10" s="183">
        <f>AE10-AD10</f>
        <v>47</v>
      </c>
      <c r="AG10" s="184">
        <f>IF(AI10="SI",0,J10)</f>
        <v>339</v>
      </c>
      <c r="AH10" s="185">
        <f>AG10*AF10</f>
        <v>15933</v>
      </c>
      <c r="AI10" s="186"/>
    </row>
    <row r="11" spans="1:35" ht="15">
      <c r="A11" s="108">
        <v>2016</v>
      </c>
      <c r="B11" s="108">
        <v>24</v>
      </c>
      <c r="C11" s="109" t="s">
        <v>99</v>
      </c>
      <c r="D11" s="180" t="s">
        <v>100</v>
      </c>
      <c r="E11" s="109" t="s">
        <v>101</v>
      </c>
      <c r="F11" s="111" t="s">
        <v>102</v>
      </c>
      <c r="G11" s="112">
        <v>15.4</v>
      </c>
      <c r="H11" s="112">
        <v>0</v>
      </c>
      <c r="I11" s="141" t="s">
        <v>74</v>
      </c>
      <c r="J11" s="112">
        <f>IF(I11="SI",G11-H11,G11)</f>
        <v>15.4</v>
      </c>
      <c r="K11" s="181" t="s">
        <v>75</v>
      </c>
      <c r="L11" s="108">
        <v>2016</v>
      </c>
      <c r="M11" s="108">
        <v>620</v>
      </c>
      <c r="N11" s="109" t="s">
        <v>103</v>
      </c>
      <c r="O11" s="111" t="s">
        <v>77</v>
      </c>
      <c r="P11" s="109" t="s">
        <v>78</v>
      </c>
      <c r="Q11" s="109" t="s">
        <v>79</v>
      </c>
      <c r="R11" s="108">
        <v>6</v>
      </c>
      <c r="S11" s="111" t="s">
        <v>96</v>
      </c>
      <c r="T11" s="108">
        <v>1030103</v>
      </c>
      <c r="U11" s="108">
        <v>1130</v>
      </c>
      <c r="V11" s="108">
        <v>2</v>
      </c>
      <c r="W11" s="108">
        <v>2</v>
      </c>
      <c r="X11" s="113">
        <v>2016</v>
      </c>
      <c r="Y11" s="113">
        <v>24</v>
      </c>
      <c r="Z11" s="113">
        <v>0</v>
      </c>
      <c r="AA11" s="114" t="s">
        <v>97</v>
      </c>
      <c r="AB11" s="108">
        <v>30</v>
      </c>
      <c r="AC11" s="109" t="s">
        <v>81</v>
      </c>
      <c r="AD11" s="182" t="s">
        <v>104</v>
      </c>
      <c r="AE11" s="182" t="s">
        <v>81</v>
      </c>
      <c r="AF11" s="183">
        <f>AE11-AD11</f>
        <v>235</v>
      </c>
      <c r="AG11" s="184">
        <f>IF(AI11="SI",0,J11)</f>
        <v>15.4</v>
      </c>
      <c r="AH11" s="185">
        <f>AG11*AF11</f>
        <v>3619</v>
      </c>
      <c r="AI11" s="186"/>
    </row>
    <row r="12" spans="1:35" ht="15">
      <c r="A12" s="108">
        <v>2016</v>
      </c>
      <c r="B12" s="108">
        <v>25</v>
      </c>
      <c r="C12" s="109" t="s">
        <v>99</v>
      </c>
      <c r="D12" s="180" t="s">
        <v>105</v>
      </c>
      <c r="E12" s="109" t="s">
        <v>106</v>
      </c>
      <c r="F12" s="111" t="s">
        <v>107</v>
      </c>
      <c r="G12" s="112">
        <v>647.11</v>
      </c>
      <c r="H12" s="112">
        <v>0</v>
      </c>
      <c r="I12" s="141" t="s">
        <v>74</v>
      </c>
      <c r="J12" s="112">
        <f>IF(I12="SI",G12-H12,G12)</f>
        <v>647.11</v>
      </c>
      <c r="K12" s="181" t="s">
        <v>75</v>
      </c>
      <c r="L12" s="108">
        <v>2016</v>
      </c>
      <c r="M12" s="108">
        <v>709</v>
      </c>
      <c r="N12" s="109" t="s">
        <v>108</v>
      </c>
      <c r="O12" s="111" t="s">
        <v>77</v>
      </c>
      <c r="P12" s="109" t="s">
        <v>78</v>
      </c>
      <c r="Q12" s="109" t="s">
        <v>79</v>
      </c>
      <c r="R12" s="108">
        <v>6</v>
      </c>
      <c r="S12" s="111" t="s">
        <v>96</v>
      </c>
      <c r="T12" s="108">
        <v>1030103</v>
      </c>
      <c r="U12" s="108">
        <v>1130</v>
      </c>
      <c r="V12" s="108">
        <v>2</v>
      </c>
      <c r="W12" s="108">
        <v>2</v>
      </c>
      <c r="X12" s="113">
        <v>2016</v>
      </c>
      <c r="Y12" s="113">
        <v>24</v>
      </c>
      <c r="Z12" s="113">
        <v>0</v>
      </c>
      <c r="AA12" s="114" t="s">
        <v>97</v>
      </c>
      <c r="AB12" s="108">
        <v>31</v>
      </c>
      <c r="AC12" s="109" t="s">
        <v>81</v>
      </c>
      <c r="AD12" s="182" t="s">
        <v>109</v>
      </c>
      <c r="AE12" s="182" t="s">
        <v>81</v>
      </c>
      <c r="AF12" s="183">
        <f>AE12-AD12</f>
        <v>203</v>
      </c>
      <c r="AG12" s="184">
        <f>IF(AI12="SI",0,J12)</f>
        <v>647.11</v>
      </c>
      <c r="AH12" s="185">
        <f>AG12*AF12</f>
        <v>131363.33000000002</v>
      </c>
      <c r="AI12" s="186"/>
    </row>
    <row r="13" spans="1:35" ht="15">
      <c r="A13" s="108">
        <v>2016</v>
      </c>
      <c r="B13" s="108">
        <v>26</v>
      </c>
      <c r="C13" s="109" t="s">
        <v>99</v>
      </c>
      <c r="D13" s="180" t="s">
        <v>110</v>
      </c>
      <c r="E13" s="109" t="s">
        <v>111</v>
      </c>
      <c r="F13" s="111" t="s">
        <v>112</v>
      </c>
      <c r="G13" s="112">
        <v>1018.34</v>
      </c>
      <c r="H13" s="112">
        <v>0</v>
      </c>
      <c r="I13" s="141" t="s">
        <v>74</v>
      </c>
      <c r="J13" s="112">
        <f>IF(I13="SI",G13-H13,G13)</f>
        <v>1018.34</v>
      </c>
      <c r="K13" s="181" t="s">
        <v>75</v>
      </c>
      <c r="L13" s="108">
        <v>2016</v>
      </c>
      <c r="M13" s="108">
        <v>833</v>
      </c>
      <c r="N13" s="109" t="s">
        <v>113</v>
      </c>
      <c r="O13" s="111" t="s">
        <v>77</v>
      </c>
      <c r="P13" s="109" t="s">
        <v>78</v>
      </c>
      <c r="Q13" s="109" t="s">
        <v>79</v>
      </c>
      <c r="R13" s="108">
        <v>6</v>
      </c>
      <c r="S13" s="111" t="s">
        <v>96</v>
      </c>
      <c r="T13" s="108">
        <v>1030103</v>
      </c>
      <c r="U13" s="108">
        <v>1130</v>
      </c>
      <c r="V13" s="108">
        <v>2</v>
      </c>
      <c r="W13" s="108">
        <v>2</v>
      </c>
      <c r="X13" s="113">
        <v>2016</v>
      </c>
      <c r="Y13" s="113">
        <v>24</v>
      </c>
      <c r="Z13" s="113">
        <v>0</v>
      </c>
      <c r="AA13" s="114" t="s">
        <v>97</v>
      </c>
      <c r="AB13" s="108">
        <v>32</v>
      </c>
      <c r="AC13" s="109" t="s">
        <v>81</v>
      </c>
      <c r="AD13" s="182" t="s">
        <v>114</v>
      </c>
      <c r="AE13" s="182" t="s">
        <v>81</v>
      </c>
      <c r="AF13" s="183">
        <f>AE13-AD13</f>
        <v>169</v>
      </c>
      <c r="AG13" s="184">
        <f>IF(AI13="SI",0,J13)</f>
        <v>1018.34</v>
      </c>
      <c r="AH13" s="185">
        <f>AG13*AF13</f>
        <v>172099.46</v>
      </c>
      <c r="AI13" s="186"/>
    </row>
    <row r="14" spans="1:35" ht="15">
      <c r="A14" s="108">
        <v>2016</v>
      </c>
      <c r="B14" s="108">
        <v>27</v>
      </c>
      <c r="C14" s="109" t="s">
        <v>99</v>
      </c>
      <c r="D14" s="180" t="s">
        <v>115</v>
      </c>
      <c r="E14" s="109" t="s">
        <v>116</v>
      </c>
      <c r="F14" s="111" t="s">
        <v>117</v>
      </c>
      <c r="G14" s="112">
        <v>1856.26</v>
      </c>
      <c r="H14" s="112">
        <v>0</v>
      </c>
      <c r="I14" s="141" t="s">
        <v>74</v>
      </c>
      <c r="J14" s="112">
        <f>IF(I14="SI",G14-H14,G14)</f>
        <v>1856.26</v>
      </c>
      <c r="K14" s="181" t="s">
        <v>75</v>
      </c>
      <c r="L14" s="108">
        <v>2016</v>
      </c>
      <c r="M14" s="108">
        <v>858</v>
      </c>
      <c r="N14" s="109" t="s">
        <v>118</v>
      </c>
      <c r="O14" s="111" t="s">
        <v>77</v>
      </c>
      <c r="P14" s="109" t="s">
        <v>78</v>
      </c>
      <c r="Q14" s="109" t="s">
        <v>79</v>
      </c>
      <c r="R14" s="108">
        <v>6</v>
      </c>
      <c r="S14" s="111" t="s">
        <v>96</v>
      </c>
      <c r="T14" s="108">
        <v>1030103</v>
      </c>
      <c r="U14" s="108">
        <v>1130</v>
      </c>
      <c r="V14" s="108">
        <v>2</v>
      </c>
      <c r="W14" s="108">
        <v>2</v>
      </c>
      <c r="X14" s="113">
        <v>2016</v>
      </c>
      <c r="Y14" s="113">
        <v>24</v>
      </c>
      <c r="Z14" s="113">
        <v>0</v>
      </c>
      <c r="AA14" s="114" t="s">
        <v>97</v>
      </c>
      <c r="AB14" s="108">
        <v>33</v>
      </c>
      <c r="AC14" s="109" t="s">
        <v>81</v>
      </c>
      <c r="AD14" s="182" t="s">
        <v>119</v>
      </c>
      <c r="AE14" s="182" t="s">
        <v>81</v>
      </c>
      <c r="AF14" s="183">
        <f>AE14-AD14</f>
        <v>160</v>
      </c>
      <c r="AG14" s="184">
        <f>IF(AI14="SI",0,J14)</f>
        <v>1856.26</v>
      </c>
      <c r="AH14" s="185">
        <f>AG14*AF14</f>
        <v>297001.6</v>
      </c>
      <c r="AI14" s="186"/>
    </row>
    <row r="15" spans="1:35" ht="15">
      <c r="A15" s="108">
        <v>2016</v>
      </c>
      <c r="B15" s="108">
        <v>28</v>
      </c>
      <c r="C15" s="109" t="s">
        <v>99</v>
      </c>
      <c r="D15" s="180" t="s">
        <v>120</v>
      </c>
      <c r="E15" s="109" t="s">
        <v>114</v>
      </c>
      <c r="F15" s="111" t="s">
        <v>117</v>
      </c>
      <c r="G15" s="112">
        <v>49.75</v>
      </c>
      <c r="H15" s="112">
        <v>0</v>
      </c>
      <c r="I15" s="141" t="s">
        <v>74</v>
      </c>
      <c r="J15" s="112">
        <f>IF(I15="SI",G15-H15,G15)</f>
        <v>49.75</v>
      </c>
      <c r="K15" s="181" t="s">
        <v>75</v>
      </c>
      <c r="L15" s="108">
        <v>2016</v>
      </c>
      <c r="M15" s="108">
        <v>919</v>
      </c>
      <c r="N15" s="109" t="s">
        <v>121</v>
      </c>
      <c r="O15" s="111" t="s">
        <v>77</v>
      </c>
      <c r="P15" s="109" t="s">
        <v>78</v>
      </c>
      <c r="Q15" s="109" t="s">
        <v>79</v>
      </c>
      <c r="R15" s="108">
        <v>6</v>
      </c>
      <c r="S15" s="111" t="s">
        <v>96</v>
      </c>
      <c r="T15" s="108">
        <v>1030103</v>
      </c>
      <c r="U15" s="108">
        <v>1130</v>
      </c>
      <c r="V15" s="108">
        <v>2</v>
      </c>
      <c r="W15" s="108">
        <v>2</v>
      </c>
      <c r="X15" s="113">
        <v>2016</v>
      </c>
      <c r="Y15" s="113">
        <v>24</v>
      </c>
      <c r="Z15" s="113">
        <v>0</v>
      </c>
      <c r="AA15" s="114" t="s">
        <v>97</v>
      </c>
      <c r="AB15" s="108">
        <v>34</v>
      </c>
      <c r="AC15" s="109" t="s">
        <v>81</v>
      </c>
      <c r="AD15" s="182" t="s">
        <v>122</v>
      </c>
      <c r="AE15" s="182" t="s">
        <v>81</v>
      </c>
      <c r="AF15" s="183">
        <f>AE15-AD15</f>
        <v>139</v>
      </c>
      <c r="AG15" s="184">
        <f>IF(AI15="SI",0,J15)</f>
        <v>49.75</v>
      </c>
      <c r="AH15" s="185">
        <f>AG15*AF15</f>
        <v>6915.25</v>
      </c>
      <c r="AI15" s="186"/>
    </row>
    <row r="16" spans="1:35" ht="15">
      <c r="A16" s="108">
        <v>2016</v>
      </c>
      <c r="B16" s="108">
        <v>29</v>
      </c>
      <c r="C16" s="109" t="s">
        <v>99</v>
      </c>
      <c r="D16" s="180" t="s">
        <v>123</v>
      </c>
      <c r="E16" s="109" t="s">
        <v>124</v>
      </c>
      <c r="F16" s="111" t="s">
        <v>125</v>
      </c>
      <c r="G16" s="112">
        <v>679.75</v>
      </c>
      <c r="H16" s="112">
        <v>0</v>
      </c>
      <c r="I16" s="141" t="s">
        <v>74</v>
      </c>
      <c r="J16" s="112">
        <f>IF(I16="SI",G16-H16,G16)</f>
        <v>679.75</v>
      </c>
      <c r="K16" s="181" t="s">
        <v>75</v>
      </c>
      <c r="L16" s="108">
        <v>2016</v>
      </c>
      <c r="M16" s="108">
        <v>970</v>
      </c>
      <c r="N16" s="109" t="s">
        <v>126</v>
      </c>
      <c r="O16" s="111" t="s">
        <v>77</v>
      </c>
      <c r="P16" s="109" t="s">
        <v>78</v>
      </c>
      <c r="Q16" s="109" t="s">
        <v>79</v>
      </c>
      <c r="R16" s="108">
        <v>6</v>
      </c>
      <c r="S16" s="111" t="s">
        <v>96</v>
      </c>
      <c r="T16" s="108">
        <v>1030103</v>
      </c>
      <c r="U16" s="108">
        <v>1130</v>
      </c>
      <c r="V16" s="108">
        <v>2</v>
      </c>
      <c r="W16" s="108">
        <v>2</v>
      </c>
      <c r="X16" s="113">
        <v>2016</v>
      </c>
      <c r="Y16" s="113">
        <v>24</v>
      </c>
      <c r="Z16" s="113">
        <v>0</v>
      </c>
      <c r="AA16" s="114" t="s">
        <v>97</v>
      </c>
      <c r="AB16" s="108">
        <v>35</v>
      </c>
      <c r="AC16" s="109" t="s">
        <v>81</v>
      </c>
      <c r="AD16" s="182" t="s">
        <v>127</v>
      </c>
      <c r="AE16" s="182" t="s">
        <v>81</v>
      </c>
      <c r="AF16" s="183">
        <f>AE16-AD16</f>
        <v>116</v>
      </c>
      <c r="AG16" s="184">
        <f>IF(AI16="SI",0,J16)</f>
        <v>679.75</v>
      </c>
      <c r="AH16" s="185">
        <f>AG16*AF16</f>
        <v>78851</v>
      </c>
      <c r="AI16" s="186"/>
    </row>
    <row r="17" spans="1:35" ht="15">
      <c r="A17" s="108">
        <v>2016</v>
      </c>
      <c r="B17" s="108">
        <v>30</v>
      </c>
      <c r="C17" s="109" t="s">
        <v>99</v>
      </c>
      <c r="D17" s="180" t="s">
        <v>128</v>
      </c>
      <c r="E17" s="109" t="s">
        <v>129</v>
      </c>
      <c r="F17" s="111" t="s">
        <v>130</v>
      </c>
      <c r="G17" s="112">
        <v>1986.76</v>
      </c>
      <c r="H17" s="112">
        <v>0</v>
      </c>
      <c r="I17" s="141" t="s">
        <v>74</v>
      </c>
      <c r="J17" s="112">
        <f>IF(I17="SI",G17-H17,G17)</f>
        <v>1986.76</v>
      </c>
      <c r="K17" s="181" t="s">
        <v>75</v>
      </c>
      <c r="L17" s="108">
        <v>2016</v>
      </c>
      <c r="M17" s="108">
        <v>1068</v>
      </c>
      <c r="N17" s="109" t="s">
        <v>131</v>
      </c>
      <c r="O17" s="111" t="s">
        <v>77</v>
      </c>
      <c r="P17" s="109" t="s">
        <v>78</v>
      </c>
      <c r="Q17" s="109" t="s">
        <v>79</v>
      </c>
      <c r="R17" s="108">
        <v>6</v>
      </c>
      <c r="S17" s="111" t="s">
        <v>96</v>
      </c>
      <c r="T17" s="108">
        <v>1030103</v>
      </c>
      <c r="U17" s="108">
        <v>1130</v>
      </c>
      <c r="V17" s="108">
        <v>2</v>
      </c>
      <c r="W17" s="108">
        <v>2</v>
      </c>
      <c r="X17" s="113">
        <v>2016</v>
      </c>
      <c r="Y17" s="113">
        <v>24</v>
      </c>
      <c r="Z17" s="113">
        <v>0</v>
      </c>
      <c r="AA17" s="114" t="s">
        <v>97</v>
      </c>
      <c r="AB17" s="108">
        <v>36</v>
      </c>
      <c r="AC17" s="109" t="s">
        <v>81</v>
      </c>
      <c r="AD17" s="182" t="s">
        <v>132</v>
      </c>
      <c r="AE17" s="182" t="s">
        <v>81</v>
      </c>
      <c r="AF17" s="183">
        <f>AE17-AD17</f>
        <v>84</v>
      </c>
      <c r="AG17" s="184">
        <f>IF(AI17="SI",0,J17)</f>
        <v>1986.76</v>
      </c>
      <c r="AH17" s="185">
        <f>AG17*AF17</f>
        <v>166887.84</v>
      </c>
      <c r="AI17" s="186"/>
    </row>
    <row r="18" spans="1:35" ht="15">
      <c r="A18" s="108">
        <v>2016</v>
      </c>
      <c r="B18" s="108">
        <v>50</v>
      </c>
      <c r="C18" s="109" t="s">
        <v>99</v>
      </c>
      <c r="D18" s="180" t="s">
        <v>133</v>
      </c>
      <c r="E18" s="109" t="s">
        <v>134</v>
      </c>
      <c r="F18" s="111" t="s">
        <v>135</v>
      </c>
      <c r="G18" s="112">
        <v>133.99</v>
      </c>
      <c r="H18" s="112">
        <v>0</v>
      </c>
      <c r="I18" s="141" t="s">
        <v>74</v>
      </c>
      <c r="J18" s="112">
        <f>IF(I18="SI",G18-H18,G18)</f>
        <v>133.99</v>
      </c>
      <c r="K18" s="181" t="s">
        <v>136</v>
      </c>
      <c r="L18" s="108">
        <v>2016</v>
      </c>
      <c r="M18" s="108">
        <v>840</v>
      </c>
      <c r="N18" s="109" t="s">
        <v>137</v>
      </c>
      <c r="O18" s="111" t="s">
        <v>138</v>
      </c>
      <c r="P18" s="109" t="s">
        <v>139</v>
      </c>
      <c r="Q18" s="109" t="s">
        <v>140</v>
      </c>
      <c r="R18" s="108">
        <v>6</v>
      </c>
      <c r="S18" s="111" t="s">
        <v>96</v>
      </c>
      <c r="T18" s="108">
        <v>1010202</v>
      </c>
      <c r="U18" s="108">
        <v>130</v>
      </c>
      <c r="V18" s="108">
        <v>1</v>
      </c>
      <c r="W18" s="108">
        <v>5</v>
      </c>
      <c r="X18" s="113">
        <v>2016</v>
      </c>
      <c r="Y18" s="113">
        <v>175</v>
      </c>
      <c r="Z18" s="113">
        <v>0</v>
      </c>
      <c r="AA18" s="114" t="s">
        <v>97</v>
      </c>
      <c r="AB18" s="108">
        <v>39</v>
      </c>
      <c r="AC18" s="109" t="s">
        <v>81</v>
      </c>
      <c r="AD18" s="182" t="s">
        <v>141</v>
      </c>
      <c r="AE18" s="182" t="s">
        <v>81</v>
      </c>
      <c r="AF18" s="183">
        <f>AE18-AD18</f>
        <v>165</v>
      </c>
      <c r="AG18" s="184">
        <f>IF(AI18="SI",0,J18)</f>
        <v>133.99</v>
      </c>
      <c r="AH18" s="185">
        <f>AG18*AF18</f>
        <v>22108.350000000002</v>
      </c>
      <c r="AI18" s="186"/>
    </row>
    <row r="19" spans="1:35" ht="15">
      <c r="A19" s="108">
        <v>2016</v>
      </c>
      <c r="B19" s="108">
        <v>50</v>
      </c>
      <c r="C19" s="109" t="s">
        <v>99</v>
      </c>
      <c r="D19" s="180" t="s">
        <v>133</v>
      </c>
      <c r="E19" s="109" t="s">
        <v>134</v>
      </c>
      <c r="F19" s="111" t="s">
        <v>135</v>
      </c>
      <c r="G19" s="112">
        <v>1777.95</v>
      </c>
      <c r="H19" s="112">
        <v>434.94</v>
      </c>
      <c r="I19" s="141" t="s">
        <v>74</v>
      </c>
      <c r="J19" s="112">
        <f>IF(I19="SI",G19-H19,G19)</f>
        <v>1343.01</v>
      </c>
      <c r="K19" s="181" t="s">
        <v>136</v>
      </c>
      <c r="L19" s="108">
        <v>2016</v>
      </c>
      <c r="M19" s="108">
        <v>840</v>
      </c>
      <c r="N19" s="109" t="s">
        <v>137</v>
      </c>
      <c r="O19" s="111" t="s">
        <v>138</v>
      </c>
      <c r="P19" s="109" t="s">
        <v>139</v>
      </c>
      <c r="Q19" s="109" t="s">
        <v>140</v>
      </c>
      <c r="R19" s="108">
        <v>1</v>
      </c>
      <c r="S19" s="111" t="s">
        <v>80</v>
      </c>
      <c r="T19" s="108">
        <v>1010202</v>
      </c>
      <c r="U19" s="108">
        <v>130</v>
      </c>
      <c r="V19" s="108">
        <v>1</v>
      </c>
      <c r="W19" s="108">
        <v>4</v>
      </c>
      <c r="X19" s="113">
        <v>2016</v>
      </c>
      <c r="Y19" s="113">
        <v>173</v>
      </c>
      <c r="Z19" s="113">
        <v>0</v>
      </c>
      <c r="AA19" s="114" t="s">
        <v>97</v>
      </c>
      <c r="AB19" s="108">
        <v>37</v>
      </c>
      <c r="AC19" s="109" t="s">
        <v>81</v>
      </c>
      <c r="AD19" s="182" t="s">
        <v>141</v>
      </c>
      <c r="AE19" s="182" t="s">
        <v>81</v>
      </c>
      <c r="AF19" s="183">
        <f>AE19-AD19</f>
        <v>165</v>
      </c>
      <c r="AG19" s="184">
        <f>IF(AI19="SI",0,J19)</f>
        <v>1343.01</v>
      </c>
      <c r="AH19" s="185">
        <f>AG19*AF19</f>
        <v>221596.65</v>
      </c>
      <c r="AI19" s="186"/>
    </row>
    <row r="20" spans="1:35" ht="15">
      <c r="A20" s="108">
        <v>2016</v>
      </c>
      <c r="B20" s="108">
        <v>50</v>
      </c>
      <c r="C20" s="109" t="s">
        <v>99</v>
      </c>
      <c r="D20" s="180" t="s">
        <v>133</v>
      </c>
      <c r="E20" s="109" t="s">
        <v>134</v>
      </c>
      <c r="F20" s="111" t="s">
        <v>135</v>
      </c>
      <c r="G20" s="112">
        <v>500</v>
      </c>
      <c r="H20" s="112">
        <v>0</v>
      </c>
      <c r="I20" s="141" t="s">
        <v>74</v>
      </c>
      <c r="J20" s="112">
        <f>IF(I20="SI",G20-H20,G20)</f>
        <v>500</v>
      </c>
      <c r="K20" s="181" t="s">
        <v>136</v>
      </c>
      <c r="L20" s="108">
        <v>2016</v>
      </c>
      <c r="M20" s="108">
        <v>840</v>
      </c>
      <c r="N20" s="109" t="s">
        <v>137</v>
      </c>
      <c r="O20" s="111" t="s">
        <v>138</v>
      </c>
      <c r="P20" s="109" t="s">
        <v>139</v>
      </c>
      <c r="Q20" s="109" t="s">
        <v>140</v>
      </c>
      <c r="R20" s="108">
        <v>6</v>
      </c>
      <c r="S20" s="111" t="s">
        <v>96</v>
      </c>
      <c r="T20" s="108">
        <v>1010202</v>
      </c>
      <c r="U20" s="108">
        <v>130</v>
      </c>
      <c r="V20" s="108">
        <v>1</v>
      </c>
      <c r="W20" s="108">
        <v>6</v>
      </c>
      <c r="X20" s="113">
        <v>2016</v>
      </c>
      <c r="Y20" s="113">
        <v>174</v>
      </c>
      <c r="Z20" s="113">
        <v>0</v>
      </c>
      <c r="AA20" s="114" t="s">
        <v>97</v>
      </c>
      <c r="AB20" s="108">
        <v>38</v>
      </c>
      <c r="AC20" s="109" t="s">
        <v>81</v>
      </c>
      <c r="AD20" s="182" t="s">
        <v>141</v>
      </c>
      <c r="AE20" s="182" t="s">
        <v>81</v>
      </c>
      <c r="AF20" s="183">
        <f>AE20-AD20</f>
        <v>165</v>
      </c>
      <c r="AG20" s="184">
        <f>IF(AI20="SI",0,J20)</f>
        <v>500</v>
      </c>
      <c r="AH20" s="185">
        <f>AG20*AF20</f>
        <v>82500</v>
      </c>
      <c r="AI20" s="186"/>
    </row>
    <row r="21" spans="1:35" ht="15">
      <c r="A21" s="108">
        <v>2017</v>
      </c>
      <c r="B21" s="108">
        <v>1</v>
      </c>
      <c r="C21" s="109" t="s">
        <v>98</v>
      </c>
      <c r="D21" s="180" t="s">
        <v>142</v>
      </c>
      <c r="E21" s="109" t="s">
        <v>143</v>
      </c>
      <c r="F21" s="111" t="s">
        <v>144</v>
      </c>
      <c r="G21" s="112">
        <v>336.18</v>
      </c>
      <c r="H21" s="112">
        <v>56.43</v>
      </c>
      <c r="I21" s="141" t="s">
        <v>74</v>
      </c>
      <c r="J21" s="112">
        <f>IF(I21="SI",G21-H21,G21)</f>
        <v>279.75</v>
      </c>
      <c r="K21" s="181" t="s">
        <v>97</v>
      </c>
      <c r="L21" s="108">
        <v>2017</v>
      </c>
      <c r="M21" s="108">
        <v>10</v>
      </c>
      <c r="N21" s="109" t="s">
        <v>145</v>
      </c>
      <c r="O21" s="111" t="s">
        <v>146</v>
      </c>
      <c r="P21" s="109" t="s">
        <v>147</v>
      </c>
      <c r="Q21" s="109" t="s">
        <v>148</v>
      </c>
      <c r="R21" s="108">
        <v>1</v>
      </c>
      <c r="S21" s="111" t="s">
        <v>80</v>
      </c>
      <c r="T21" s="108">
        <v>1010203</v>
      </c>
      <c r="U21" s="108">
        <v>140</v>
      </c>
      <c r="V21" s="108">
        <v>4</v>
      </c>
      <c r="W21" s="108">
        <v>5</v>
      </c>
      <c r="X21" s="113">
        <v>2016</v>
      </c>
      <c r="Y21" s="113">
        <v>172</v>
      </c>
      <c r="Z21" s="113">
        <v>0</v>
      </c>
      <c r="AA21" s="114" t="s">
        <v>97</v>
      </c>
      <c r="AB21" s="108">
        <v>26</v>
      </c>
      <c r="AC21" s="109" t="s">
        <v>98</v>
      </c>
      <c r="AD21" s="182" t="s">
        <v>149</v>
      </c>
      <c r="AE21" s="182" t="s">
        <v>98</v>
      </c>
      <c r="AF21" s="183">
        <f>AE21-AD21</f>
        <v>-5</v>
      </c>
      <c r="AG21" s="184">
        <f>IF(AI21="SI",0,J21)</f>
        <v>279.75</v>
      </c>
      <c r="AH21" s="185">
        <f>AG21*AF21</f>
        <v>-1398.75</v>
      </c>
      <c r="AI21" s="186"/>
    </row>
    <row r="22" spans="1:35" ht="15">
      <c r="A22" s="108">
        <v>2017</v>
      </c>
      <c r="B22" s="108">
        <v>3</v>
      </c>
      <c r="C22" s="109" t="s">
        <v>81</v>
      </c>
      <c r="D22" s="180" t="s">
        <v>150</v>
      </c>
      <c r="E22" s="109" t="s">
        <v>99</v>
      </c>
      <c r="F22" s="111" t="s">
        <v>151</v>
      </c>
      <c r="G22" s="112">
        <v>2196</v>
      </c>
      <c r="H22" s="112">
        <v>396</v>
      </c>
      <c r="I22" s="141" t="s">
        <v>74</v>
      </c>
      <c r="J22" s="112">
        <f>IF(I22="SI",G22-H22,G22)</f>
        <v>1800</v>
      </c>
      <c r="K22" s="181" t="s">
        <v>152</v>
      </c>
      <c r="L22" s="108">
        <v>2017</v>
      </c>
      <c r="M22" s="108">
        <v>42</v>
      </c>
      <c r="N22" s="109" t="s">
        <v>153</v>
      </c>
      <c r="O22" s="111" t="s">
        <v>154</v>
      </c>
      <c r="P22" s="109" t="s">
        <v>155</v>
      </c>
      <c r="Q22" s="109" t="s">
        <v>97</v>
      </c>
      <c r="R22" s="108">
        <v>6</v>
      </c>
      <c r="S22" s="111" t="s">
        <v>96</v>
      </c>
      <c r="T22" s="108">
        <v>1030103</v>
      </c>
      <c r="U22" s="108">
        <v>1130</v>
      </c>
      <c r="V22" s="108">
        <v>1</v>
      </c>
      <c r="W22" s="108">
        <v>2</v>
      </c>
      <c r="X22" s="113">
        <v>2016</v>
      </c>
      <c r="Y22" s="113">
        <v>160</v>
      </c>
      <c r="Z22" s="113">
        <v>0</v>
      </c>
      <c r="AA22" s="114" t="s">
        <v>97</v>
      </c>
      <c r="AB22" s="108">
        <v>0</v>
      </c>
      <c r="AC22" s="109" t="s">
        <v>81</v>
      </c>
      <c r="AD22" s="182" t="s">
        <v>156</v>
      </c>
      <c r="AE22" s="182" t="s">
        <v>81</v>
      </c>
      <c r="AF22" s="183">
        <f>AE22-AD22</f>
        <v>-15</v>
      </c>
      <c r="AG22" s="184">
        <f>IF(AI22="SI",0,J22)</f>
        <v>1800</v>
      </c>
      <c r="AH22" s="185">
        <f>AG22*AF22</f>
        <v>-27000</v>
      </c>
      <c r="AI22" s="186"/>
    </row>
    <row r="23" spans="1:35" ht="15">
      <c r="A23" s="108">
        <v>2017</v>
      </c>
      <c r="B23" s="108">
        <v>4</v>
      </c>
      <c r="C23" s="109" t="s">
        <v>81</v>
      </c>
      <c r="D23" s="180" t="s">
        <v>157</v>
      </c>
      <c r="E23" s="109" t="s">
        <v>158</v>
      </c>
      <c r="F23" s="111" t="s">
        <v>159</v>
      </c>
      <c r="G23" s="112">
        <v>-2196</v>
      </c>
      <c r="H23" s="112">
        <v>-396</v>
      </c>
      <c r="I23" s="141" t="s">
        <v>74</v>
      </c>
      <c r="J23" s="112">
        <f>IF(I23="SI",G23-H23,G23)</f>
        <v>-1800</v>
      </c>
      <c r="K23" s="181" t="s">
        <v>152</v>
      </c>
      <c r="L23" s="108">
        <v>2017</v>
      </c>
      <c r="M23" s="108">
        <v>107</v>
      </c>
      <c r="N23" s="109" t="s">
        <v>160</v>
      </c>
      <c r="O23" s="111" t="s">
        <v>154</v>
      </c>
      <c r="P23" s="109" t="s">
        <v>155</v>
      </c>
      <c r="Q23" s="109" t="s">
        <v>97</v>
      </c>
      <c r="R23" s="108">
        <v>6</v>
      </c>
      <c r="S23" s="111" t="s">
        <v>96</v>
      </c>
      <c r="T23" s="108">
        <v>1030103</v>
      </c>
      <c r="U23" s="108">
        <v>1130</v>
      </c>
      <c r="V23" s="108">
        <v>1</v>
      </c>
      <c r="W23" s="108">
        <v>2</v>
      </c>
      <c r="X23" s="113">
        <v>2016</v>
      </c>
      <c r="Y23" s="113">
        <v>160</v>
      </c>
      <c r="Z23" s="113">
        <v>0</v>
      </c>
      <c r="AA23" s="114" t="s">
        <v>97</v>
      </c>
      <c r="AB23" s="108">
        <v>0</v>
      </c>
      <c r="AC23" s="109" t="s">
        <v>81</v>
      </c>
      <c r="AD23" s="182" t="s">
        <v>161</v>
      </c>
      <c r="AE23" s="182" t="s">
        <v>81</v>
      </c>
      <c r="AF23" s="183">
        <f>AE23-AD23</f>
        <v>-84</v>
      </c>
      <c r="AG23" s="184">
        <f>IF(AI23="SI",0,J23)</f>
        <v>-1800</v>
      </c>
      <c r="AH23" s="185">
        <f>AG23*AF23</f>
        <v>151200</v>
      </c>
      <c r="AI23" s="186"/>
    </row>
    <row r="24" spans="1:35" ht="15">
      <c r="A24" s="108">
        <v>2017</v>
      </c>
      <c r="B24" s="108">
        <v>6</v>
      </c>
      <c r="C24" s="109" t="s">
        <v>81</v>
      </c>
      <c r="D24" s="180" t="s">
        <v>162</v>
      </c>
      <c r="E24" s="109" t="s">
        <v>163</v>
      </c>
      <c r="F24" s="111" t="s">
        <v>164</v>
      </c>
      <c r="G24" s="112">
        <v>78.75</v>
      </c>
      <c r="H24" s="112">
        <v>14.2</v>
      </c>
      <c r="I24" s="141" t="s">
        <v>74</v>
      </c>
      <c r="J24" s="112">
        <f>IF(I24="SI",G24-H24,G24)</f>
        <v>64.55</v>
      </c>
      <c r="K24" s="181" t="s">
        <v>97</v>
      </c>
      <c r="L24" s="108">
        <v>2017</v>
      </c>
      <c r="M24" s="108">
        <v>93</v>
      </c>
      <c r="N24" s="109" t="s">
        <v>165</v>
      </c>
      <c r="O24" s="111" t="s">
        <v>146</v>
      </c>
      <c r="P24" s="109" t="s">
        <v>147</v>
      </c>
      <c r="Q24" s="109" t="s">
        <v>148</v>
      </c>
      <c r="R24" s="108">
        <v>1</v>
      </c>
      <c r="S24" s="111" t="s">
        <v>80</v>
      </c>
      <c r="T24" s="108">
        <v>1010203</v>
      </c>
      <c r="U24" s="108">
        <v>140</v>
      </c>
      <c r="V24" s="108">
        <v>4</v>
      </c>
      <c r="W24" s="108">
        <v>5</v>
      </c>
      <c r="X24" s="113">
        <v>2017</v>
      </c>
      <c r="Y24" s="113">
        <v>26</v>
      </c>
      <c r="Z24" s="113">
        <v>0</v>
      </c>
      <c r="AA24" s="114" t="s">
        <v>97</v>
      </c>
      <c r="AB24" s="108">
        <v>40</v>
      </c>
      <c r="AC24" s="109" t="s">
        <v>81</v>
      </c>
      <c r="AD24" s="182" t="s">
        <v>158</v>
      </c>
      <c r="AE24" s="182" t="s">
        <v>81</v>
      </c>
      <c r="AF24" s="183">
        <f>AE24-AD24</f>
        <v>6</v>
      </c>
      <c r="AG24" s="184">
        <f>IF(AI24="SI",0,J24)</f>
        <v>64.55</v>
      </c>
      <c r="AH24" s="185">
        <f>AG24*AF24</f>
        <v>387.29999999999995</v>
      </c>
      <c r="AI24" s="186"/>
    </row>
    <row r="25" spans="1:35" ht="15">
      <c r="A25" s="108">
        <v>2017</v>
      </c>
      <c r="B25" s="108">
        <v>7</v>
      </c>
      <c r="C25" s="109" t="s">
        <v>81</v>
      </c>
      <c r="D25" s="180" t="s">
        <v>166</v>
      </c>
      <c r="E25" s="109" t="s">
        <v>158</v>
      </c>
      <c r="F25" s="111" t="s">
        <v>167</v>
      </c>
      <c r="G25" s="112">
        <v>45.09</v>
      </c>
      <c r="H25" s="112">
        <v>8.13</v>
      </c>
      <c r="I25" s="141" t="s">
        <v>74</v>
      </c>
      <c r="J25" s="112">
        <f>IF(I25="SI",G25-H25,G25)</f>
        <v>36.96</v>
      </c>
      <c r="K25" s="181" t="s">
        <v>97</v>
      </c>
      <c r="L25" s="108">
        <v>2017</v>
      </c>
      <c r="M25" s="108">
        <v>115</v>
      </c>
      <c r="N25" s="109" t="s">
        <v>168</v>
      </c>
      <c r="O25" s="111" t="s">
        <v>146</v>
      </c>
      <c r="P25" s="109" t="s">
        <v>147</v>
      </c>
      <c r="Q25" s="109" t="s">
        <v>148</v>
      </c>
      <c r="R25" s="108">
        <v>1</v>
      </c>
      <c r="S25" s="111" t="s">
        <v>80</v>
      </c>
      <c r="T25" s="108">
        <v>1010203</v>
      </c>
      <c r="U25" s="108">
        <v>140</v>
      </c>
      <c r="V25" s="108">
        <v>4</v>
      </c>
      <c r="W25" s="108">
        <v>5</v>
      </c>
      <c r="X25" s="113">
        <v>2017</v>
      </c>
      <c r="Y25" s="113">
        <v>27</v>
      </c>
      <c r="Z25" s="113">
        <v>0</v>
      </c>
      <c r="AA25" s="114" t="s">
        <v>97</v>
      </c>
      <c r="AB25" s="108">
        <v>41</v>
      </c>
      <c r="AC25" s="109" t="s">
        <v>81</v>
      </c>
      <c r="AD25" s="182" t="s">
        <v>156</v>
      </c>
      <c r="AE25" s="182" t="s">
        <v>81</v>
      </c>
      <c r="AF25" s="183">
        <f>AE25-AD25</f>
        <v>-15</v>
      </c>
      <c r="AG25" s="184">
        <f>IF(AI25="SI",0,J25)</f>
        <v>36.96</v>
      </c>
      <c r="AH25" s="185">
        <f>AG25*AF25</f>
        <v>-554.4</v>
      </c>
      <c r="AI25" s="186"/>
    </row>
    <row r="26" spans="1:35" ht="15">
      <c r="A26" s="108"/>
      <c r="B26" s="108"/>
      <c r="C26" s="109"/>
      <c r="D26" s="180"/>
      <c r="E26" s="109"/>
      <c r="F26" s="111"/>
      <c r="G26" s="112"/>
      <c r="H26" s="112"/>
      <c r="I26" s="141"/>
      <c r="J26" s="112"/>
      <c r="K26" s="181"/>
      <c r="L26" s="108"/>
      <c r="M26" s="108"/>
      <c r="N26" s="109"/>
      <c r="O26" s="111"/>
      <c r="P26" s="109"/>
      <c r="Q26" s="109"/>
      <c r="R26" s="108"/>
      <c r="S26" s="111"/>
      <c r="T26" s="108"/>
      <c r="U26" s="108"/>
      <c r="V26" s="108"/>
      <c r="W26" s="108"/>
      <c r="X26" s="113"/>
      <c r="Y26" s="113"/>
      <c r="Z26" s="113"/>
      <c r="AA26" s="114"/>
      <c r="AB26" s="108"/>
      <c r="AC26" s="109"/>
      <c r="AD26" s="187"/>
      <c r="AE26" s="187"/>
      <c r="AF26" s="188"/>
      <c r="AG26" s="189"/>
      <c r="AH26" s="189"/>
      <c r="AI26" s="190"/>
    </row>
    <row r="27" spans="1:35" ht="15">
      <c r="A27" s="108"/>
      <c r="B27" s="108"/>
      <c r="C27" s="109"/>
      <c r="D27" s="180"/>
      <c r="E27" s="109"/>
      <c r="F27" s="111"/>
      <c r="G27" s="112"/>
      <c r="H27" s="112"/>
      <c r="I27" s="141"/>
      <c r="J27" s="112"/>
      <c r="K27" s="181"/>
      <c r="L27" s="108"/>
      <c r="M27" s="108"/>
      <c r="N27" s="109"/>
      <c r="O27" s="111"/>
      <c r="P27" s="109"/>
      <c r="Q27" s="109"/>
      <c r="R27" s="108"/>
      <c r="S27" s="111"/>
      <c r="T27" s="108"/>
      <c r="U27" s="108"/>
      <c r="V27" s="108"/>
      <c r="W27" s="108"/>
      <c r="X27" s="113"/>
      <c r="Y27" s="113"/>
      <c r="Z27" s="113"/>
      <c r="AA27" s="114"/>
      <c r="AB27" s="108"/>
      <c r="AC27" s="109"/>
      <c r="AD27" s="187"/>
      <c r="AE27" s="187"/>
      <c r="AF27" s="191" t="s">
        <v>169</v>
      </c>
      <c r="AG27" s="192">
        <f>SUM(AG8:AG25)</f>
        <v>10045.689999999999</v>
      </c>
      <c r="AH27" s="192">
        <f>SUM(AH8:AH25)</f>
        <v>1589828.85</v>
      </c>
      <c r="AI27" s="190"/>
    </row>
    <row r="28" spans="1:35" ht="15">
      <c r="A28" s="108"/>
      <c r="B28" s="108"/>
      <c r="C28" s="109"/>
      <c r="D28" s="180"/>
      <c r="E28" s="109"/>
      <c r="F28" s="111"/>
      <c r="G28" s="112"/>
      <c r="H28" s="112"/>
      <c r="I28" s="141"/>
      <c r="J28" s="112"/>
      <c r="K28" s="181"/>
      <c r="L28" s="108"/>
      <c r="M28" s="108"/>
      <c r="N28" s="109"/>
      <c r="O28" s="111"/>
      <c r="P28" s="109"/>
      <c r="Q28" s="109"/>
      <c r="R28" s="108"/>
      <c r="S28" s="111"/>
      <c r="T28" s="108"/>
      <c r="U28" s="108"/>
      <c r="V28" s="108"/>
      <c r="W28" s="108"/>
      <c r="X28" s="113"/>
      <c r="Y28" s="113"/>
      <c r="Z28" s="113"/>
      <c r="AA28" s="114"/>
      <c r="AB28" s="108"/>
      <c r="AC28" s="109"/>
      <c r="AD28" s="187"/>
      <c r="AE28" s="187"/>
      <c r="AF28" s="191" t="s">
        <v>170</v>
      </c>
      <c r="AG28" s="192"/>
      <c r="AH28" s="192">
        <f>IF(AG27&lt;&gt;0,AH27/AG27,0)</f>
        <v>158.25979599211206</v>
      </c>
      <c r="AI28" s="190"/>
    </row>
    <row r="29" spans="3:34" ht="15">
      <c r="C29" s="107"/>
      <c r="D29" s="107"/>
      <c r="E29" s="107"/>
      <c r="F29" s="107"/>
      <c r="G29" s="107"/>
      <c r="H29" s="107"/>
      <c r="I29" s="107"/>
      <c r="J29" s="107"/>
      <c r="N29" s="107"/>
      <c r="O29" s="107"/>
      <c r="P29" s="107"/>
      <c r="Q29" s="107"/>
      <c r="S29" s="107"/>
      <c r="AC29" s="107"/>
      <c r="AD29" s="107"/>
      <c r="AE29" s="107"/>
      <c r="AG29" s="118"/>
      <c r="AH29" s="118"/>
    </row>
    <row r="30" spans="3:34" ht="15">
      <c r="C30" s="107"/>
      <c r="D30" s="107"/>
      <c r="E30" s="107"/>
      <c r="F30" s="107"/>
      <c r="G30" s="107"/>
      <c r="H30" s="107"/>
      <c r="I30" s="107"/>
      <c r="J30" s="107"/>
      <c r="N30" s="107"/>
      <c r="O30" s="107"/>
      <c r="P30" s="107"/>
      <c r="Q30" s="107"/>
      <c r="S30" s="107"/>
      <c r="AC30" s="107"/>
      <c r="AD30" s="107"/>
      <c r="AE30" s="107"/>
      <c r="AF30" s="107"/>
      <c r="AG30" s="107"/>
      <c r="AH30" s="118"/>
    </row>
    <row r="31" spans="3:34" ht="15">
      <c r="C31" s="107"/>
      <c r="D31" s="107"/>
      <c r="E31" s="107"/>
      <c r="F31" s="107"/>
      <c r="G31" s="107"/>
      <c r="H31" s="107"/>
      <c r="I31" s="107"/>
      <c r="J31" s="107"/>
      <c r="N31" s="107"/>
      <c r="O31" s="107"/>
      <c r="P31" s="107"/>
      <c r="Q31" s="107"/>
      <c r="S31" s="107"/>
      <c r="AC31" s="107"/>
      <c r="AD31" s="107"/>
      <c r="AE31" s="107"/>
      <c r="AF31" s="107"/>
      <c r="AG31" s="107"/>
      <c r="AH31" s="118"/>
    </row>
    <row r="32" spans="3:34" ht="15">
      <c r="C32" s="107"/>
      <c r="D32" s="107"/>
      <c r="E32" s="107"/>
      <c r="F32" s="107"/>
      <c r="G32" s="107"/>
      <c r="H32" s="107"/>
      <c r="I32" s="107"/>
      <c r="J32" s="107"/>
      <c r="N32" s="107"/>
      <c r="O32" s="107"/>
      <c r="P32" s="107"/>
      <c r="Q32" s="107"/>
      <c r="S32" s="107"/>
      <c r="AC32" s="107"/>
      <c r="AD32" s="107"/>
      <c r="AE32" s="107"/>
      <c r="AF32" s="107"/>
      <c r="AG32" s="107"/>
      <c r="AH32" s="118"/>
    </row>
    <row r="33" spans="3:34" ht="15">
      <c r="C33" s="107"/>
      <c r="D33" s="107"/>
      <c r="E33" s="107"/>
      <c r="F33" s="107"/>
      <c r="G33" s="107"/>
      <c r="H33" s="107"/>
      <c r="I33" s="107"/>
      <c r="J33" s="107"/>
      <c r="N33" s="107"/>
      <c r="O33" s="107"/>
      <c r="P33" s="107"/>
      <c r="Q33" s="107"/>
      <c r="S33" s="107"/>
      <c r="AC33" s="107"/>
      <c r="AD33" s="107"/>
      <c r="AE33" s="107"/>
      <c r="AF33" s="107"/>
      <c r="AG33" s="107"/>
      <c r="AH33" s="118"/>
    </row>
    <row r="34" spans="3:34" ht="15">
      <c r="C34" s="107"/>
      <c r="D34" s="107"/>
      <c r="E34" s="107"/>
      <c r="F34" s="107"/>
      <c r="G34" s="107"/>
      <c r="H34" s="107"/>
      <c r="I34" s="107"/>
      <c r="J34" s="107"/>
      <c r="N34" s="107"/>
      <c r="O34" s="107"/>
      <c r="P34" s="107"/>
      <c r="Q34" s="107"/>
      <c r="S34" s="107"/>
      <c r="AC34" s="107"/>
      <c r="AD34" s="107"/>
      <c r="AE34" s="107"/>
      <c r="AF34" s="107"/>
      <c r="AG34" s="107"/>
      <c r="AH34" s="118"/>
    </row>
    <row r="35" spans="3:34" ht="15">
      <c r="C35" s="107"/>
      <c r="D35" s="107"/>
      <c r="E35" s="107"/>
      <c r="F35" s="107"/>
      <c r="G35" s="107"/>
      <c r="H35" s="107"/>
      <c r="I35" s="107"/>
      <c r="J35" s="107"/>
      <c r="N35" s="107"/>
      <c r="O35" s="107"/>
      <c r="P35" s="107"/>
      <c r="Q35" s="107"/>
      <c r="S35" s="107"/>
      <c r="AC35" s="107"/>
      <c r="AD35" s="107"/>
      <c r="AE35" s="107"/>
      <c r="AF35" s="107"/>
      <c r="AG35" s="107"/>
      <c r="AH35" s="118"/>
    </row>
  </sheetData>
  <sheetProtection/>
  <mergeCells count="12">
    <mergeCell ref="T5:W5"/>
    <mergeCell ref="X5:Z5"/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</mergeCells>
  <dataValidations count="2">
    <dataValidation type="list" allowBlank="1" showInputMessage="1" showErrorMessage="1" errorTitle="SCISSIONE PAGAMENTI" error="Selezionare 'NO' se il documento non è soggeto alla Scissione Pagamenti" sqref="I8:I28">
      <formula1>"SI, NO"</formula1>
    </dataValidation>
    <dataValidation type="list" allowBlank="1" showInputMessage="1" showErrorMessage="1" errorTitle="ESCLUSIONE DAL CALCOLO" error="Selezionare 'NO' se si vuole escludere la Fattura dal CALCOLO" sqref="AI8:AI28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42" t="s">
        <v>68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2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45" t="s">
        <v>171</v>
      </c>
      <c r="B3" s="146"/>
      <c r="C3" s="146"/>
      <c r="D3" s="146"/>
      <c r="E3" s="146"/>
      <c r="F3" s="146"/>
      <c r="G3" s="146"/>
      <c r="H3" s="146"/>
      <c r="I3" s="146"/>
      <c r="J3" s="146"/>
      <c r="K3" s="161"/>
      <c r="L3" s="161"/>
      <c r="M3" s="161"/>
      <c r="N3" s="161"/>
      <c r="O3" s="162"/>
    </row>
    <row r="4" spans="1:15" ht="22.5" customHeight="1">
      <c r="A4" s="145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2"/>
    </row>
    <row r="5" spans="1:15" s="62" customFormat="1" ht="22.5" customHeight="1">
      <c r="A5" s="159" t="s">
        <v>61</v>
      </c>
      <c r="B5" s="160"/>
      <c r="C5" s="160"/>
      <c r="D5" s="160"/>
      <c r="E5" s="160"/>
      <c r="F5" s="160"/>
      <c r="G5" s="160"/>
      <c r="H5" s="160"/>
      <c r="I5" s="160"/>
      <c r="J5" s="160"/>
      <c r="K5" s="177" t="s">
        <v>62</v>
      </c>
      <c r="L5" s="178"/>
      <c r="M5" s="178"/>
      <c r="N5" s="178"/>
      <c r="O5" s="179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193">
        <v>6</v>
      </c>
      <c r="B8" s="75" t="s">
        <v>153</v>
      </c>
      <c r="C8" s="76" t="s">
        <v>172</v>
      </c>
      <c r="D8" s="77" t="s">
        <v>173</v>
      </c>
      <c r="E8" s="78"/>
      <c r="F8" s="77"/>
      <c r="G8" s="194" t="s">
        <v>97</v>
      </c>
      <c r="H8" s="75"/>
      <c r="I8" s="77"/>
      <c r="J8" s="79">
        <v>154.87</v>
      </c>
      <c r="K8" s="195"/>
      <c r="L8" s="196" t="s">
        <v>153</v>
      </c>
      <c r="M8" s="197">
        <f>IF(K8&lt;&gt;"",L8-K8,0)</f>
        <v>0</v>
      </c>
      <c r="N8" s="198">
        <v>154.87</v>
      </c>
      <c r="O8" s="199">
        <f>IF(K8&lt;&gt;"",N8*M8,0)</f>
        <v>0</v>
      </c>
      <c r="P8">
        <f>IF(K8&lt;&gt;"",N8,0)</f>
        <v>0</v>
      </c>
    </row>
    <row r="9" spans="1:16" ht="12.75">
      <c r="A9" s="193">
        <v>18</v>
      </c>
      <c r="B9" s="75" t="s">
        <v>174</v>
      </c>
      <c r="C9" s="76" t="s">
        <v>172</v>
      </c>
      <c r="D9" s="77" t="s">
        <v>175</v>
      </c>
      <c r="E9" s="78"/>
      <c r="F9" s="77"/>
      <c r="G9" s="194" t="s">
        <v>97</v>
      </c>
      <c r="H9" s="75"/>
      <c r="I9" s="77"/>
      <c r="J9" s="79">
        <v>158.44</v>
      </c>
      <c r="K9" s="195"/>
      <c r="L9" s="196" t="s">
        <v>174</v>
      </c>
      <c r="M9" s="197">
        <f>IF(K9&lt;&gt;"",L9-K9,0)</f>
        <v>0</v>
      </c>
      <c r="N9" s="198">
        <v>158.44</v>
      </c>
      <c r="O9" s="199">
        <f>IF(K9&lt;&gt;"",N9*M9,0)</f>
        <v>0</v>
      </c>
      <c r="P9">
        <f>IF(K9&lt;&gt;"",N9,0)</f>
        <v>0</v>
      </c>
    </row>
    <row r="10" spans="1:16" ht="12.75">
      <c r="A10" s="193">
        <v>47</v>
      </c>
      <c r="B10" s="75" t="s">
        <v>81</v>
      </c>
      <c r="C10" s="76" t="s">
        <v>172</v>
      </c>
      <c r="D10" s="77" t="s">
        <v>176</v>
      </c>
      <c r="E10" s="78"/>
      <c r="F10" s="77"/>
      <c r="G10" s="194" t="s">
        <v>97</v>
      </c>
      <c r="H10" s="75"/>
      <c r="I10" s="77"/>
      <c r="J10" s="79">
        <v>156.32</v>
      </c>
      <c r="K10" s="195"/>
      <c r="L10" s="196" t="s">
        <v>81</v>
      </c>
      <c r="M10" s="197">
        <f>IF(K10&lt;&gt;"",L10-K10,0)</f>
        <v>0</v>
      </c>
      <c r="N10" s="198">
        <v>156.32</v>
      </c>
      <c r="O10" s="199">
        <f>IF(K10&lt;&gt;"",N10*M10,0)</f>
        <v>0</v>
      </c>
      <c r="P10">
        <f>IF(K10&lt;&gt;"",N10,0)</f>
        <v>0</v>
      </c>
    </row>
    <row r="11" spans="1:16" ht="12.75">
      <c r="A11" s="193">
        <v>53</v>
      </c>
      <c r="B11" s="75" t="s">
        <v>177</v>
      </c>
      <c r="C11" s="76" t="s">
        <v>178</v>
      </c>
      <c r="D11" s="77" t="s">
        <v>179</v>
      </c>
      <c r="E11" s="78"/>
      <c r="F11" s="77"/>
      <c r="G11" s="194" t="s">
        <v>97</v>
      </c>
      <c r="H11" s="75"/>
      <c r="I11" s="77"/>
      <c r="J11" s="79">
        <v>47.26</v>
      </c>
      <c r="K11" s="195"/>
      <c r="L11" s="196" t="s">
        <v>177</v>
      </c>
      <c r="M11" s="197">
        <f>IF(K11&lt;&gt;"",L11-K11,0)</f>
        <v>0</v>
      </c>
      <c r="N11" s="198">
        <v>47.26</v>
      </c>
      <c r="O11" s="199">
        <f>IF(K11&lt;&gt;"",N11*M11,0)</f>
        <v>0</v>
      </c>
      <c r="P11">
        <f>IF(K11&lt;&gt;"",N11,0)</f>
        <v>0</v>
      </c>
    </row>
    <row r="12" spans="1:16" ht="12.75">
      <c r="A12" s="193">
        <v>54</v>
      </c>
      <c r="B12" s="75" t="s">
        <v>177</v>
      </c>
      <c r="C12" s="76" t="s">
        <v>178</v>
      </c>
      <c r="D12" s="77" t="s">
        <v>180</v>
      </c>
      <c r="E12" s="78"/>
      <c r="F12" s="77"/>
      <c r="G12" s="194" t="s">
        <v>97</v>
      </c>
      <c r="H12" s="75"/>
      <c r="I12" s="77"/>
      <c r="J12" s="79">
        <v>60.25</v>
      </c>
      <c r="K12" s="195"/>
      <c r="L12" s="196" t="s">
        <v>177</v>
      </c>
      <c r="M12" s="197">
        <f>IF(K12&lt;&gt;"",L12-K12,0)</f>
        <v>0</v>
      </c>
      <c r="N12" s="198">
        <v>60.25</v>
      </c>
      <c r="O12" s="199">
        <f>IF(K12&lt;&gt;"",N12*M12,0)</f>
        <v>0</v>
      </c>
      <c r="P12">
        <f>IF(K12&lt;&gt;"",N12,0)</f>
        <v>0</v>
      </c>
    </row>
    <row r="13" spans="1:15" ht="12.75">
      <c r="A13" s="193"/>
      <c r="B13" s="75"/>
      <c r="C13" s="76"/>
      <c r="D13" s="77"/>
      <c r="E13" s="78"/>
      <c r="F13" s="77"/>
      <c r="G13" s="194"/>
      <c r="H13" s="75"/>
      <c r="I13" s="77"/>
      <c r="J13" s="79"/>
      <c r="K13" s="200"/>
      <c r="L13" s="201"/>
      <c r="M13" s="202"/>
      <c r="N13" s="203"/>
      <c r="O13" s="204"/>
    </row>
    <row r="14" spans="1:15" ht="12.75">
      <c r="A14" s="193"/>
      <c r="B14" s="75"/>
      <c r="C14" s="76"/>
      <c r="D14" s="77"/>
      <c r="E14" s="78"/>
      <c r="F14" s="77"/>
      <c r="G14" s="194"/>
      <c r="H14" s="75"/>
      <c r="I14" s="77"/>
      <c r="J14" s="79"/>
      <c r="K14" s="200"/>
      <c r="L14" s="201"/>
      <c r="M14" s="205" t="s">
        <v>181</v>
      </c>
      <c r="N14" s="206">
        <f>SUM(P8:P12)</f>
        <v>0</v>
      </c>
      <c r="O14" s="207">
        <f>SUM(O8:O12)</f>
        <v>0</v>
      </c>
    </row>
    <row r="15" spans="1:15" ht="12.75">
      <c r="A15" s="193"/>
      <c r="B15" s="75"/>
      <c r="C15" s="76"/>
      <c r="D15" s="77"/>
      <c r="E15" s="78"/>
      <c r="F15" s="77"/>
      <c r="G15" s="194"/>
      <c r="H15" s="75"/>
      <c r="I15" s="77"/>
      <c r="J15" s="79"/>
      <c r="K15" s="200"/>
      <c r="L15" s="201"/>
      <c r="M15" s="205" t="s">
        <v>182</v>
      </c>
      <c r="N15" s="206"/>
      <c r="O15" s="207">
        <f>IF(N14&lt;&gt;0,O14/N14,0)</f>
        <v>0</v>
      </c>
    </row>
    <row r="16" spans="1:15" ht="12.75">
      <c r="A16" s="193"/>
      <c r="B16" s="75"/>
      <c r="C16" s="76"/>
      <c r="D16" s="77"/>
      <c r="E16" s="78"/>
      <c r="F16" s="77"/>
      <c r="G16" s="194"/>
      <c r="H16" s="75"/>
      <c r="I16" s="77"/>
      <c r="J16" s="79"/>
      <c r="K16" s="200"/>
      <c r="L16" s="201"/>
      <c r="M16" s="205"/>
      <c r="N16" s="206"/>
      <c r="O16" s="207"/>
    </row>
    <row r="17" spans="1:15" ht="12.75">
      <c r="A17" s="193"/>
      <c r="B17" s="75"/>
      <c r="C17" s="76"/>
      <c r="D17" s="77"/>
      <c r="E17" s="78"/>
      <c r="F17" s="77"/>
      <c r="G17" s="194"/>
      <c r="H17" s="75"/>
      <c r="I17" s="77"/>
      <c r="J17" s="79"/>
      <c r="K17" s="200"/>
      <c r="L17" s="201"/>
      <c r="M17" s="205" t="s">
        <v>169</v>
      </c>
      <c r="N17" s="206">
        <f>FattureTempi!AG27</f>
        <v>10045.689999999999</v>
      </c>
      <c r="O17" s="207">
        <f>FattureTempi!AH27</f>
        <v>1589828.85</v>
      </c>
    </row>
    <row r="18" spans="1:15" ht="12.75">
      <c r="A18" s="193"/>
      <c r="B18" s="75"/>
      <c r="C18" s="76"/>
      <c r="D18" s="77"/>
      <c r="E18" s="78"/>
      <c r="F18" s="77"/>
      <c r="G18" s="194"/>
      <c r="H18" s="75"/>
      <c r="I18" s="77"/>
      <c r="J18" s="79"/>
      <c r="K18" s="200"/>
      <c r="L18" s="201"/>
      <c r="M18" s="205" t="s">
        <v>170</v>
      </c>
      <c r="N18" s="206"/>
      <c r="O18" s="207">
        <f>FattureTempi!AH28</f>
        <v>158.25979599211206</v>
      </c>
    </row>
    <row r="19" spans="1:15" ht="12.75">
      <c r="A19" s="193"/>
      <c r="B19" s="75"/>
      <c r="C19" s="76"/>
      <c r="D19" s="77"/>
      <c r="E19" s="78"/>
      <c r="F19" s="77"/>
      <c r="G19" s="194"/>
      <c r="H19" s="75"/>
      <c r="I19" s="77"/>
      <c r="J19" s="79"/>
      <c r="K19" s="200"/>
      <c r="L19" s="201"/>
      <c r="M19" s="205"/>
      <c r="N19" s="206"/>
      <c r="O19" s="207"/>
    </row>
    <row r="20" spans="1:15" ht="12.75">
      <c r="A20" s="193"/>
      <c r="B20" s="75"/>
      <c r="C20" s="76"/>
      <c r="D20" s="77"/>
      <c r="E20" s="78"/>
      <c r="F20" s="77"/>
      <c r="G20" s="194"/>
      <c r="H20" s="75"/>
      <c r="I20" s="77"/>
      <c r="J20" s="79"/>
      <c r="K20" s="200"/>
      <c r="L20" s="201"/>
      <c r="M20" s="208" t="s">
        <v>183</v>
      </c>
      <c r="N20" s="209">
        <f>N17+N14</f>
        <v>10045.689999999999</v>
      </c>
      <c r="O20" s="210">
        <f>O17+O14</f>
        <v>1589828.85</v>
      </c>
    </row>
    <row r="21" spans="1:15" ht="12.75">
      <c r="A21" s="193"/>
      <c r="B21" s="75"/>
      <c r="C21" s="76"/>
      <c r="D21" s="77"/>
      <c r="E21" s="78"/>
      <c r="F21" s="77"/>
      <c r="G21" s="194"/>
      <c r="H21" s="75"/>
      <c r="I21" s="77"/>
      <c r="J21" s="79"/>
      <c r="K21" s="200"/>
      <c r="L21" s="201"/>
      <c r="M21" s="208" t="s">
        <v>184</v>
      </c>
      <c r="N21" s="209"/>
      <c r="O21" s="210">
        <f>(O20/N20)</f>
        <v>158.25979599211206</v>
      </c>
    </row>
    <row r="22" ht="12.75">
      <c r="O22" s="135"/>
    </row>
    <row r="23" spans="9:10" ht="12.75">
      <c r="I23" s="6"/>
      <c r="J23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UNIONE-DUE-LAGHI</cp:lastModifiedBy>
  <cp:lastPrinted>2015-01-23T09:39:52Z</cp:lastPrinted>
  <dcterms:created xsi:type="dcterms:W3CDTF">1996-11-05T10:16:36Z</dcterms:created>
  <dcterms:modified xsi:type="dcterms:W3CDTF">2017-04-04T09:35:25Z</dcterms:modified>
  <cp:category/>
  <cp:version/>
  <cp:contentType/>
  <cp:contentStatus/>
</cp:coreProperties>
</file>